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SFS082\Hem4$\105764\Skrivbord\"/>
    </mc:Choice>
  </mc:AlternateContent>
  <bookViews>
    <workbookView xWindow="0" yWindow="0" windowWidth="19200" windowHeight="7310"/>
  </bookViews>
  <sheets>
    <sheet name="Instruktioner" sheetId="1" r:id="rId1"/>
    <sheet name="Bedömningar" sheetId="2" r:id="rId2"/>
    <sheet name="Resultat" sheetId="3" r:id="rId3"/>
    <sheet name="Beräkningar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3" l="1"/>
  <c r="D75" i="3"/>
  <c r="C75" i="3"/>
  <c r="F74" i="3"/>
  <c r="D74" i="3"/>
  <c r="C74" i="3"/>
  <c r="F73" i="3"/>
  <c r="D73" i="3"/>
  <c r="C73" i="3"/>
  <c r="F72" i="3"/>
  <c r="D72" i="3"/>
  <c r="A72" i="3"/>
  <c r="F71" i="3"/>
  <c r="D71" i="3"/>
  <c r="A71" i="3"/>
  <c r="F70" i="3"/>
  <c r="D70" i="3"/>
  <c r="A70" i="3"/>
  <c r="F69" i="3"/>
  <c r="D69" i="3"/>
  <c r="A69" i="3"/>
  <c r="E68" i="3"/>
  <c r="F67" i="3"/>
  <c r="D67" i="3"/>
  <c r="C67" i="3"/>
  <c r="F66" i="3"/>
  <c r="D66" i="3"/>
  <c r="C66" i="3"/>
  <c r="F65" i="3"/>
  <c r="D65" i="3"/>
  <c r="C65" i="3"/>
  <c r="F64" i="3"/>
  <c r="D64" i="3"/>
  <c r="C64" i="3"/>
  <c r="F63" i="3"/>
  <c r="D63" i="3"/>
  <c r="C63" i="3"/>
  <c r="F62" i="3"/>
  <c r="D62" i="3"/>
  <c r="C62" i="3"/>
  <c r="F61" i="3"/>
  <c r="D61" i="3"/>
  <c r="C61" i="3"/>
  <c r="F60" i="3"/>
  <c r="D60" i="3"/>
  <c r="A60" i="3"/>
  <c r="F59" i="3"/>
  <c r="D59" i="3"/>
  <c r="A59" i="3"/>
  <c r="F58" i="3"/>
  <c r="D58" i="3"/>
  <c r="A58" i="3"/>
  <c r="E57" i="3"/>
  <c r="F56" i="3"/>
  <c r="D56" i="3"/>
  <c r="C56" i="3"/>
  <c r="F55" i="3"/>
  <c r="D55" i="3"/>
  <c r="C55" i="3"/>
  <c r="F54" i="3"/>
  <c r="D54" i="3"/>
  <c r="C54" i="3"/>
  <c r="F53" i="3"/>
  <c r="D53" i="3"/>
  <c r="B53" i="3"/>
  <c r="F52" i="3"/>
  <c r="D52" i="3"/>
  <c r="B52" i="3"/>
  <c r="F51" i="3"/>
  <c r="D51" i="3"/>
  <c r="B51" i="3"/>
  <c r="F50" i="3"/>
  <c r="D50" i="3"/>
  <c r="B50" i="3"/>
  <c r="F49" i="3"/>
  <c r="D49" i="3"/>
  <c r="A49" i="3"/>
  <c r="F48" i="3"/>
  <c r="D48" i="3"/>
  <c r="A48" i="3"/>
  <c r="E47" i="3"/>
  <c r="F46" i="3"/>
  <c r="D46" i="3"/>
  <c r="C46" i="3"/>
  <c r="F45" i="3"/>
  <c r="D45" i="3"/>
  <c r="C45" i="3"/>
  <c r="F44" i="3"/>
  <c r="D44" i="3"/>
  <c r="C44" i="3"/>
  <c r="F43" i="3"/>
  <c r="D43" i="3"/>
  <c r="B43" i="3"/>
  <c r="F42" i="3"/>
  <c r="D42" i="3"/>
  <c r="B42" i="3"/>
  <c r="F41" i="3"/>
  <c r="D41" i="3"/>
  <c r="B41" i="3"/>
  <c r="F40" i="3"/>
  <c r="D40" i="3"/>
  <c r="B40" i="3"/>
  <c r="F39" i="3"/>
  <c r="D39" i="3"/>
  <c r="B39" i="3"/>
  <c r="F38" i="3"/>
  <c r="D38" i="3"/>
  <c r="B38" i="3"/>
  <c r="F37" i="3"/>
  <c r="D37" i="3"/>
  <c r="A37" i="3"/>
  <c r="F36" i="3"/>
  <c r="D36" i="3"/>
  <c r="A36" i="3"/>
  <c r="F35" i="3"/>
  <c r="D35" i="3"/>
  <c r="A35" i="3"/>
  <c r="E34" i="3"/>
  <c r="F33" i="3"/>
  <c r="D33" i="3"/>
  <c r="C33" i="3"/>
  <c r="F32" i="3"/>
  <c r="D32" i="3"/>
  <c r="C32" i="3"/>
  <c r="F31" i="3"/>
  <c r="D31" i="3"/>
  <c r="C31" i="3"/>
  <c r="F30" i="3"/>
  <c r="D30" i="3"/>
  <c r="C30" i="3"/>
  <c r="F29" i="3"/>
  <c r="D29" i="3"/>
  <c r="C29" i="3"/>
  <c r="F28" i="3"/>
  <c r="D28" i="3"/>
  <c r="C28" i="3"/>
  <c r="F27" i="3"/>
  <c r="D27" i="3"/>
  <c r="C27" i="3"/>
  <c r="F26" i="3"/>
  <c r="D26" i="3"/>
  <c r="C26" i="3"/>
  <c r="F25" i="3"/>
  <c r="D25" i="3"/>
  <c r="C25" i="3"/>
  <c r="F24" i="3"/>
  <c r="D24" i="3"/>
  <c r="B24" i="3"/>
  <c r="F23" i="3"/>
  <c r="D23" i="3"/>
  <c r="B23" i="3"/>
  <c r="F22" i="3"/>
  <c r="D22" i="3"/>
  <c r="A22" i="3"/>
  <c r="F21" i="3"/>
  <c r="D21" i="3"/>
  <c r="A21" i="3"/>
  <c r="E20" i="3"/>
  <c r="F19" i="3"/>
  <c r="D19" i="3"/>
  <c r="C19" i="3"/>
  <c r="F18" i="3"/>
  <c r="D18" i="3"/>
  <c r="C18" i="3"/>
  <c r="F17" i="3"/>
  <c r="D17" i="3"/>
  <c r="B17" i="3"/>
  <c r="E16" i="3"/>
  <c r="F15" i="3"/>
  <c r="D15" i="3"/>
  <c r="C15" i="3"/>
  <c r="F14" i="3"/>
  <c r="D14" i="3"/>
  <c r="C14" i="3"/>
  <c r="F13" i="3"/>
  <c r="D13" i="3"/>
  <c r="C13" i="3"/>
  <c r="F12" i="3"/>
  <c r="D12" i="3"/>
  <c r="C12" i="3"/>
  <c r="F11" i="3"/>
  <c r="D11" i="3"/>
  <c r="B11" i="3"/>
  <c r="F10" i="3"/>
  <c r="D10" i="3"/>
  <c r="A10" i="3"/>
  <c r="F9" i="3"/>
  <c r="D9" i="3"/>
  <c r="A9" i="3"/>
  <c r="E8" i="3"/>
  <c r="F7" i="3"/>
  <c r="D7" i="3"/>
  <c r="C7" i="3"/>
  <c r="F6" i="3"/>
  <c r="D6" i="3"/>
  <c r="C6" i="3"/>
  <c r="F5" i="3"/>
  <c r="D5" i="3"/>
  <c r="B5" i="3"/>
  <c r="F4" i="3"/>
  <c r="D4" i="3"/>
  <c r="A4" i="3"/>
  <c r="E3" i="3"/>
  <c r="J1" i="3"/>
  <c r="AL80" i="2"/>
  <c r="AL79" i="2"/>
  <c r="AL81" i="2" s="1"/>
  <c r="AK75" i="2"/>
  <c r="AM75" i="2" s="1"/>
  <c r="AH75" i="2"/>
  <c r="AG75" i="2"/>
  <c r="AF75" i="2"/>
  <c r="AM74" i="2"/>
  <c r="AK74" i="2"/>
  <c r="AH74" i="2"/>
  <c r="AF74" i="2" s="1"/>
  <c r="AK73" i="2"/>
  <c r="AM73" i="2" s="1"/>
  <c r="AH73" i="2"/>
  <c r="AF73" i="2" s="1"/>
  <c r="AG73" i="2"/>
  <c r="AM72" i="2"/>
  <c r="AI72" i="2"/>
  <c r="AH72" i="2"/>
  <c r="AF72" i="2"/>
  <c r="AI71" i="2"/>
  <c r="AM71" i="2" s="1"/>
  <c r="AH71" i="2"/>
  <c r="AG71" i="2"/>
  <c r="AF71" i="2"/>
  <c r="AM70" i="2"/>
  <c r="AI70" i="2"/>
  <c r="AH70" i="2"/>
  <c r="AF70" i="2" s="1"/>
  <c r="AI69" i="2"/>
  <c r="AM69" i="2" s="1"/>
  <c r="AH69" i="2"/>
  <c r="AF69" i="2" s="1"/>
  <c r="AG69" i="2"/>
  <c r="AK68" i="2"/>
  <c r="AK67" i="2"/>
  <c r="AM67" i="2" s="1"/>
  <c r="AH67" i="2"/>
  <c r="AG67" i="2"/>
  <c r="AF67" i="2"/>
  <c r="AM66" i="2"/>
  <c r="AK66" i="2"/>
  <c r="AH66" i="2"/>
  <c r="AF66" i="2" s="1"/>
  <c r="AK65" i="2"/>
  <c r="AM65" i="2" s="1"/>
  <c r="AH65" i="2"/>
  <c r="AF65" i="2" s="1"/>
  <c r="AG65" i="2"/>
  <c r="AM64" i="2"/>
  <c r="AK64" i="2"/>
  <c r="AH64" i="2"/>
  <c r="AF64" i="2"/>
  <c r="AK63" i="2"/>
  <c r="AM63" i="2" s="1"/>
  <c r="AH63" i="2"/>
  <c r="AG63" i="2"/>
  <c r="AF63" i="2"/>
  <c r="AM62" i="2"/>
  <c r="AK62" i="2"/>
  <c r="AH62" i="2"/>
  <c r="AF62" i="2" s="1"/>
  <c r="AK61" i="2"/>
  <c r="AM61" i="2" s="1"/>
  <c r="AH61" i="2"/>
  <c r="AF61" i="2" s="1"/>
  <c r="AG61" i="2"/>
  <c r="AM60" i="2"/>
  <c r="AI60" i="2"/>
  <c r="AH60" i="2"/>
  <c r="AF60" i="2"/>
  <c r="AI59" i="2"/>
  <c r="AM59" i="2" s="1"/>
  <c r="AH59" i="2"/>
  <c r="AG59" i="2"/>
  <c r="AF59" i="2"/>
  <c r="AM58" i="2"/>
  <c r="AI58" i="2"/>
  <c r="AH58" i="2"/>
  <c r="AF58" i="2" s="1"/>
  <c r="AI57" i="2"/>
  <c r="AM56" i="2"/>
  <c r="AK56" i="2"/>
  <c r="AH56" i="2"/>
  <c r="AF56" i="2"/>
  <c r="AK55" i="2"/>
  <c r="AM55" i="2" s="1"/>
  <c r="AH55" i="2"/>
  <c r="AG55" i="2"/>
  <c r="AF55" i="2"/>
  <c r="AM54" i="2"/>
  <c r="AK54" i="2"/>
  <c r="AH54" i="2"/>
  <c r="AF54" i="2" s="1"/>
  <c r="AG54" i="2"/>
  <c r="AJ53" i="2"/>
  <c r="AM53" i="2" s="1"/>
  <c r="AH53" i="2"/>
  <c r="AF53" i="2" s="1"/>
  <c r="AG53" i="2"/>
  <c r="AM52" i="2"/>
  <c r="AJ52" i="2"/>
  <c r="AH52" i="2"/>
  <c r="AF52" i="2"/>
  <c r="AJ51" i="2"/>
  <c r="AM51" i="2" s="1"/>
  <c r="AH51" i="2"/>
  <c r="AG51" i="2"/>
  <c r="AF51" i="2"/>
  <c r="AM50" i="2"/>
  <c r="AJ50" i="2"/>
  <c r="AH50" i="2"/>
  <c r="AF50" i="2" s="1"/>
  <c r="AG50" i="2"/>
  <c r="AI49" i="2"/>
  <c r="AM49" i="2" s="1"/>
  <c r="AH49" i="2"/>
  <c r="AF49" i="2" s="1"/>
  <c r="AG49" i="2"/>
  <c r="AM48" i="2"/>
  <c r="AI48" i="2"/>
  <c r="AH48" i="2"/>
  <c r="AF48" i="2"/>
  <c r="AK47" i="2"/>
  <c r="AJ47" i="2"/>
  <c r="AM46" i="2"/>
  <c r="AK46" i="2"/>
  <c r="AH46" i="2"/>
  <c r="AG46" i="2"/>
  <c r="AF46" i="2"/>
  <c r="AM45" i="2"/>
  <c r="AK45" i="2"/>
  <c r="AH45" i="2"/>
  <c r="AG45" i="2"/>
  <c r="AF45" i="2"/>
  <c r="AK44" i="2"/>
  <c r="AM44" i="2" s="1"/>
  <c r="AH44" i="2"/>
  <c r="AF44" i="2" s="1"/>
  <c r="AG44" i="2"/>
  <c r="AJ43" i="2"/>
  <c r="AM43" i="2" s="1"/>
  <c r="AH43" i="2"/>
  <c r="AF43" i="2" s="1"/>
  <c r="AG43" i="2"/>
  <c r="AM42" i="2"/>
  <c r="AJ42" i="2"/>
  <c r="AH42" i="2"/>
  <c r="AG42" i="2"/>
  <c r="AF42" i="2"/>
  <c r="AM41" i="2"/>
  <c r="AJ41" i="2"/>
  <c r="AH41" i="2"/>
  <c r="AG41" i="2"/>
  <c r="AF41" i="2"/>
  <c r="AJ40" i="2"/>
  <c r="AM40" i="2" s="1"/>
  <c r="AH40" i="2"/>
  <c r="AF40" i="2" s="1"/>
  <c r="AG40" i="2"/>
  <c r="AJ39" i="2"/>
  <c r="AM39" i="2" s="1"/>
  <c r="AH39" i="2"/>
  <c r="AF39" i="2" s="1"/>
  <c r="AG39" i="2"/>
  <c r="AM38" i="2"/>
  <c r="AJ38" i="2"/>
  <c r="AJ34" i="2" s="1"/>
  <c r="AH38" i="2"/>
  <c r="AG38" i="2"/>
  <c r="AF38" i="2"/>
  <c r="AM37" i="2"/>
  <c r="AI37" i="2"/>
  <c r="AH37" i="2"/>
  <c r="AG37" i="2"/>
  <c r="AF37" i="2"/>
  <c r="AI36" i="2"/>
  <c r="AM36" i="2" s="1"/>
  <c r="AH36" i="2"/>
  <c r="AF36" i="2" s="1"/>
  <c r="AG36" i="2"/>
  <c r="AI35" i="2"/>
  <c r="AM35" i="2" s="1"/>
  <c r="AH35" i="2"/>
  <c r="AF35" i="2" s="1"/>
  <c r="AG35" i="2"/>
  <c r="AI34" i="2"/>
  <c r="AK33" i="2"/>
  <c r="AM33" i="2" s="1"/>
  <c r="AH33" i="2"/>
  <c r="AF33" i="2" s="1"/>
  <c r="AG33" i="2"/>
  <c r="AK32" i="2"/>
  <c r="AM32" i="2" s="1"/>
  <c r="AH32" i="2"/>
  <c r="AF32" i="2" s="1"/>
  <c r="AG32" i="2"/>
  <c r="AM31" i="2"/>
  <c r="AK31" i="2"/>
  <c r="AH31" i="2"/>
  <c r="AG31" i="2"/>
  <c r="AF31" i="2"/>
  <c r="AM30" i="2"/>
  <c r="AK30" i="2"/>
  <c r="AH30" i="2"/>
  <c r="AG30" i="2"/>
  <c r="AF30" i="2"/>
  <c r="AK29" i="2"/>
  <c r="AM29" i="2" s="1"/>
  <c r="AH29" i="2"/>
  <c r="AF29" i="2" s="1"/>
  <c r="AG29" i="2"/>
  <c r="AK28" i="2"/>
  <c r="AM28" i="2" s="1"/>
  <c r="AH28" i="2"/>
  <c r="AF28" i="2" s="1"/>
  <c r="AG28" i="2"/>
  <c r="AM27" i="2"/>
  <c r="AK27" i="2"/>
  <c r="AH27" i="2"/>
  <c r="AG27" i="2"/>
  <c r="AF27" i="2"/>
  <c r="AM26" i="2"/>
  <c r="AK26" i="2"/>
  <c r="AH26" i="2"/>
  <c r="AG26" i="2"/>
  <c r="AF26" i="2"/>
  <c r="AK25" i="2"/>
  <c r="AM25" i="2" s="1"/>
  <c r="AH25" i="2"/>
  <c r="AF25" i="2" s="1"/>
  <c r="AG25" i="2"/>
  <c r="AJ24" i="2"/>
  <c r="AM24" i="2" s="1"/>
  <c r="AH24" i="2"/>
  <c r="AF24" i="2" s="1"/>
  <c r="AG24" i="2"/>
  <c r="AM23" i="2"/>
  <c r="AJ23" i="2"/>
  <c r="AJ20" i="2" s="1"/>
  <c r="AH23" i="2"/>
  <c r="AG23" i="2"/>
  <c r="AF23" i="2"/>
  <c r="AM22" i="2"/>
  <c r="AI22" i="2"/>
  <c r="AH22" i="2"/>
  <c r="AG22" i="2"/>
  <c r="AF22" i="2"/>
  <c r="AI21" i="2"/>
  <c r="AM21" i="2" s="1"/>
  <c r="AH21" i="2"/>
  <c r="AF21" i="2" s="1"/>
  <c r="AG21" i="2"/>
  <c r="AK20" i="2"/>
  <c r="AI20" i="2"/>
  <c r="AM19" i="2"/>
  <c r="AK19" i="2"/>
  <c r="AH19" i="2"/>
  <c r="AG19" i="2"/>
  <c r="AF19" i="2"/>
  <c r="AK18" i="2"/>
  <c r="AM18" i="2" s="1"/>
  <c r="AH18" i="2"/>
  <c r="AF18" i="2" s="1"/>
  <c r="AG18" i="2"/>
  <c r="AJ17" i="2"/>
  <c r="AM17" i="2" s="1"/>
  <c r="AH17" i="2"/>
  <c r="AF17" i="2" s="1"/>
  <c r="AG17" i="2"/>
  <c r="AM15" i="2"/>
  <c r="AK15" i="2"/>
  <c r="AH15" i="2"/>
  <c r="AG15" i="2"/>
  <c r="AF15" i="2"/>
  <c r="AK14" i="2"/>
  <c r="AM14" i="2" s="1"/>
  <c r="AH14" i="2"/>
  <c r="AF14" i="2" s="1"/>
  <c r="AG14" i="2"/>
  <c r="AK13" i="2"/>
  <c r="AM13" i="2" s="1"/>
  <c r="AH13" i="2"/>
  <c r="AF13" i="2" s="1"/>
  <c r="AG13" i="2"/>
  <c r="AM12" i="2"/>
  <c r="AK12" i="2"/>
  <c r="AK8" i="2" s="1"/>
  <c r="AH12" i="2"/>
  <c r="AG12" i="2"/>
  <c r="AF12" i="2"/>
  <c r="AM11" i="2"/>
  <c r="AJ11" i="2"/>
  <c r="AH11" i="2"/>
  <c r="AG11" i="2"/>
  <c r="AF11" i="2"/>
  <c r="AI10" i="2"/>
  <c r="AM10" i="2" s="1"/>
  <c r="AH10" i="2"/>
  <c r="AF10" i="2" s="1"/>
  <c r="AG10" i="2"/>
  <c r="AI9" i="2"/>
  <c r="AM9" i="2" s="1"/>
  <c r="AH9" i="2"/>
  <c r="AF9" i="2" s="1"/>
  <c r="AG9" i="2"/>
  <c r="AJ8" i="2"/>
  <c r="AK7" i="2"/>
  <c r="AM7" i="2" s="1"/>
  <c r="AH7" i="2"/>
  <c r="AF7" i="2" s="1"/>
  <c r="AG7" i="2"/>
  <c r="AK6" i="2"/>
  <c r="AM6" i="2" s="1"/>
  <c r="AH6" i="2"/>
  <c r="AF6" i="2" s="1"/>
  <c r="AG6" i="2"/>
  <c r="AM5" i="2"/>
  <c r="AJ5" i="2"/>
  <c r="AH5" i="2"/>
  <c r="AG5" i="2"/>
  <c r="AF5" i="2"/>
  <c r="AM4" i="2"/>
  <c r="AI4" i="2"/>
  <c r="AH4" i="2"/>
  <c r="AG4" i="2"/>
  <c r="AF4" i="2"/>
  <c r="AK3" i="2"/>
  <c r="AJ3" i="2"/>
  <c r="AI3" i="2"/>
  <c r="AI1" i="2"/>
  <c r="AL20" i="2" l="1"/>
  <c r="AI8" i="2"/>
  <c r="AL3" i="2"/>
  <c r="AK16" i="2"/>
  <c r="AK34" i="2"/>
  <c r="AL34" i="2" s="1"/>
  <c r="AI47" i="2"/>
  <c r="AK57" i="2"/>
  <c r="AL57" i="2" s="1"/>
  <c r="AG58" i="2"/>
  <c r="AG62" i="2"/>
  <c r="AG66" i="2"/>
  <c r="AG70" i="2"/>
  <c r="AG74" i="2"/>
  <c r="AG48" i="2"/>
  <c r="AG52" i="2"/>
  <c r="AG56" i="2"/>
  <c r="AG60" i="2"/>
  <c r="AG64" i="2"/>
  <c r="AI68" i="2"/>
  <c r="AG72" i="2"/>
  <c r="AJ16" i="2"/>
  <c r="AL68" i="2" l="1"/>
  <c r="AL47" i="2"/>
  <c r="AL8" i="2"/>
  <c r="AL78" i="2" s="1"/>
  <c r="AL16" i="2"/>
  <c r="AM20" i="2" l="1"/>
  <c r="AF20" i="2" s="1"/>
  <c r="AM34" i="2"/>
  <c r="AF34" i="2" s="1"/>
  <c r="AM76" i="2"/>
  <c r="AM57" i="2"/>
  <c r="AF57" i="2" s="1"/>
  <c r="AM68" i="2"/>
  <c r="AF68" i="2" s="1"/>
  <c r="AM47" i="2"/>
  <c r="AF47" i="2" s="1"/>
  <c r="AM3" i="2"/>
  <c r="AF3" i="2" s="1"/>
  <c r="AM16" i="2"/>
  <c r="AF16" i="2" s="1"/>
  <c r="AM8" i="2"/>
  <c r="AF8" i="2" s="1"/>
  <c r="AL76" i="2"/>
  <c r="AL77" i="2"/>
</calcChain>
</file>

<file path=xl/sharedStrings.xml><?xml version="1.0" encoding="utf-8"?>
<sst xmlns="http://schemas.openxmlformats.org/spreadsheetml/2006/main" count="403" uniqueCount="191">
  <si>
    <t xml:space="preserve">Verksamhetschefen, studierektorn, minst en handledare och minst en ST-läkare skall delta i interninspektionen. </t>
  </si>
  <si>
    <t xml:space="preserve">VC för sig, SR för sig, HL i grupp och ST-läkarna i grupp bedömer påståendena i fliken Bedömningar och poängsätter deras giltighet i tillämpliga gråmarkerade rutor enligt skalan: </t>
  </si>
  <si>
    <t>3=stämmer helt, 2=stämmer ganska bra, 1=stämmer dåligt, 0=stämmer inte alls, X=ej relevant/vet ej</t>
  </si>
  <si>
    <t>Lämpligen bör varje bedömargrupp få tillgång till en utskrift eller egen version av bedömningsfliken och en neutral person fylla i rutorna i den gemensamma fliken Bedömningar, när alla svar inkommit.</t>
  </si>
  <si>
    <t>Om man fyllt i alla rutor korrekt kommer egeninspektionsresultatet i fliken Resultat.</t>
  </si>
  <si>
    <t>Påståendena är i såväl bedömningsfliken som resultatfliken ordnade i Föreskrifter, Allmänna råd och Kvalitetsindikatorer, vilka i nämnd ordning har störst betydelse för resultatet.</t>
  </si>
  <si>
    <t>Resultatet anges med färger (Grönt, Gult, Rött, Svart), som i fallande ordning återger hur väl enheten bedömts ha uppfyllt kraven i påståendena.</t>
  </si>
  <si>
    <t>XXX betyder att påståendet bedömts som irrelevant/ej kunnat besvaras av samtliga.</t>
  </si>
  <si>
    <t>För varje enskild rad betyder ### ofullständigt ifyllda bedömningsrutor, OK att alla rutor är korrekt ifyllda, FEL att ett felaktigt värde (ex. &lt;0 eller &gt;3) ifyllts.</t>
  </si>
  <si>
    <t>∆ i kolumnen diskrepans betyder att det finns en stor diskrepans i bedömningen mellan grupperna vad gäller påståendet i samma rad.</t>
  </si>
  <si>
    <t>Den sammanvägda bedömningen för de olika kriterierena (t ex A. Verksamheten) anges i de blå rutorna enligt skalan i det blå fältet.</t>
  </si>
  <si>
    <t>Helhetsbedömningen för hela enheten anges i översta raden.</t>
  </si>
  <si>
    <t xml:space="preserve">### i rutorna för kriteriebedömning eller helhetsbedömning betyder att påståenden som är avgörande för resultatberäkningen inte kunnat besvaras och samtliga har angivit X i alla frågor gällande Föreskrifter eller Allmänna råd eller Kvalitetsindikatorer. </t>
  </si>
  <si>
    <t>Det är lämpligt att sedan samla alla (ST/HL/VC/SR) för att gå igenom resultatet, diskutera brister och diskrepanser samt lägga upp en plan för förbättringar.</t>
  </si>
  <si>
    <r>
      <t xml:space="preserve">Bedömning </t>
    </r>
    <r>
      <rPr>
        <sz val="11"/>
        <rFont val="Calibri"/>
        <family val="2"/>
      </rPr>
      <t>huruvida påståendena: 3=stämmer helt, 2=stämmer ganska bra, 1=stämmer dåligt, 0=stämmer inte alls, X=ej relevant/vet ej</t>
    </r>
  </si>
  <si>
    <t>∆</t>
  </si>
  <si>
    <t>HELHETSBEDÖMNING:</t>
  </si>
  <si>
    <t>ST</t>
  </si>
  <si>
    <t>HL</t>
  </si>
  <si>
    <t>SR</t>
  </si>
  <si>
    <t>VC</t>
  </si>
  <si>
    <t>Föreskrift</t>
  </si>
  <si>
    <t>Allmänna råd</t>
  </si>
  <si>
    <t>Kvalitetsindikatorer</t>
  </si>
  <si>
    <t>Poäng</t>
  </si>
  <si>
    <t>Diskrepans</t>
  </si>
  <si>
    <t>A. Verksamheten</t>
  </si>
  <si>
    <t>Det finns dokumenterade rutiner så att specialiseringstjänstgöringen kan genomföras och regelbundet utvärderas för att säkerställa en hög och jämn kvalitet i specialistutbildningen.</t>
  </si>
  <si>
    <t>A1</t>
  </si>
  <si>
    <t>X</t>
  </si>
  <si>
    <t>Verksamheten är tillräckligt allsidig (patientsammansättning, sjukdomspanorama mm) för att målbeskrivningens krav ska kunna uppfyllas.</t>
  </si>
  <si>
    <t>A2</t>
  </si>
  <si>
    <t>Verksamheten innehåller jour och/eller beredskap.</t>
  </si>
  <si>
    <t>A3</t>
  </si>
  <si>
    <t>Det finns en plan för att främja lika rättigheter och möjligheter att uppnå utbildningsmålen för ST-läkare oavsett kön, etnicitet, religion eller annan trosuppfattning.</t>
  </si>
  <si>
    <t>A4</t>
  </si>
  <si>
    <t>B. Mearbetarstab och interna kompetenser</t>
  </si>
  <si>
    <t>Det finns tillgång till studierektor som är specialistkompetent läkare och som har genomgått handledarutbildning.</t>
  </si>
  <si>
    <t>B1</t>
  </si>
  <si>
    <t xml:space="preserve">ST-handledarna är specialistkompetenta i avsedd specialitet och har genomgått handledarutbildning (inkluderande handledning, pedagogik, kommunikation och etik)  </t>
  </si>
  <si>
    <t>B2</t>
  </si>
  <si>
    <t>Tillgången till läkare med relevant specialistkompetens och andra medarbetare motsvarar behovet av nödvändiga handledar- och instruktörsinsatser.</t>
  </si>
  <si>
    <t>B3</t>
  </si>
  <si>
    <t>Det finns generella skriftliga instruktioner för hur handledningen av ST-läkare ska gå till.</t>
  </si>
  <si>
    <t>B4</t>
  </si>
  <si>
    <t>Det finns regelbundna handledarträffar för ST-handledarna (minst en gång per termin).</t>
  </si>
  <si>
    <t>B5</t>
  </si>
  <si>
    <t>Det finns en skriftlig uppdragsbeskrivning för studierektorn.</t>
  </si>
  <si>
    <t>B6</t>
  </si>
  <si>
    <t>Det finns tillgång till en disputerad läkare som fungerar som vetenskaplig handledare.</t>
  </si>
  <si>
    <t>B7</t>
  </si>
  <si>
    <t>C. Lokaler och utrustning</t>
  </si>
  <si>
    <t xml:space="preserve">Utrustning för diagnostik, utredning och behandling är adekvat. </t>
  </si>
  <si>
    <t>C1</t>
  </si>
  <si>
    <t xml:space="preserve">ST-läkarna har ett eget rum, eller tillgång till en fast arbetsplats med egen dator, som gör det möjligt att arbeta ostört. </t>
  </si>
  <si>
    <t>C2</t>
  </si>
  <si>
    <t xml:space="preserve">Det finns tillgång till för specialiteten adekvat bibliotekstjänst och aktuella tidskrifter. </t>
  </si>
  <si>
    <t>C3</t>
  </si>
  <si>
    <t>D. Tjänstgöringens upplägg</t>
  </si>
  <si>
    <t xml:space="preserve">ST genomförs och utvärderas enligt de dokumenterade rutinerna. </t>
  </si>
  <si>
    <t>D1</t>
  </si>
  <si>
    <t>ST-läkarna har individuella utbildningsprogram enligt målbeskrivningens krav, upprättade och regelbundet/vid behov reviderade (minst årligen) i samråd med ST-läkaren och handledaren.</t>
  </si>
  <si>
    <t>D2</t>
  </si>
  <si>
    <t>Studierektorn deltar i upprättandet av utbildnings- och introduktionsprogram och tillser att handledaren har relevant kompetens.</t>
  </si>
  <si>
    <t>D4</t>
  </si>
  <si>
    <t>ST är upplagd utifrån målbeskrivningens utbildningsstruktur.</t>
  </si>
  <si>
    <t>D5</t>
  </si>
  <si>
    <t xml:space="preserve">ST-läkarna har fått introduktion till tjänstgöringen enligt enhetens introduktionsprogram. </t>
  </si>
  <si>
    <t>D6</t>
  </si>
  <si>
    <t xml:space="preserve">ST-läkarna har ST-kontrakt som reglerar ST-läkarens och arbetsgivarens gemensamma åtagande. </t>
  </si>
  <si>
    <t>D7</t>
  </si>
  <si>
    <t>Det finns individuella  utbildningsprogram för samtliga legitimerade läkare utan specialistkompetens som arbetar vid enheten en längre tid (≥sex månader).</t>
  </si>
  <si>
    <t>D8</t>
  </si>
  <si>
    <t xml:space="preserve">Även sidoutbildningens upplägg innefattas i de individuella utbildningsprogrammen. </t>
  </si>
  <si>
    <t>D9</t>
  </si>
  <si>
    <t>ST är upplagd utifrån specialistföreningarnas/sektionernas rekommendationer.</t>
  </si>
  <si>
    <t>D10</t>
  </si>
  <si>
    <t>Jourtjänstgöringen utgör en adekvat del av tjänstgöringen så att kraven i målbeskrivningen kan uppfyllas.</t>
  </si>
  <si>
    <t>D11</t>
  </si>
  <si>
    <t xml:space="preserve">Huvuddelen av tjänstgöringen kan antingen genomföras vid den inspekterande enheten eller så finns det en dokumenterad plan för sidotjänstgöring vid annan enhet. </t>
  </si>
  <si>
    <t>D12</t>
  </si>
  <si>
    <t xml:space="preserve">Gäller gren- och tilläggsspecialiteter: Utbildning inom gren- eller tilläggsspecialitet kan påbörjas inom ramen för basutbildningen. </t>
  </si>
  <si>
    <t>D13</t>
  </si>
  <si>
    <t>ST-läkare, oavsett kön, etnicitet, religion eller trosuppfattning, arbetar på lika villkor och har lika möjligheter att nå målen i målbeskrivningen.</t>
  </si>
  <si>
    <t>D14</t>
  </si>
  <si>
    <t>E. Handledning och uppföljning</t>
  </si>
  <si>
    <t>Det finns en personlig handledare utsedd för varje ST-läkare.</t>
  </si>
  <si>
    <t>E1</t>
  </si>
  <si>
    <t>ST-läkarna dokumenterar fortlöpande uppnådd kompetens och förvärvade kunskaper.</t>
  </si>
  <si>
    <t>E2</t>
  </si>
  <si>
    <t>Det görs en fortlöpande bedömning av ST-läkarens kompentensutveckling utifrån målbeskrivningen och utbildningsprogrammet under hela ST.</t>
  </si>
  <si>
    <t>E3</t>
  </si>
  <si>
    <t>Handledningen utgår från det individuella utbildningsprogrammet, är överenskommen i förväg och genomförs med regelbundenhet och kontinuitet.</t>
  </si>
  <si>
    <t>E4</t>
  </si>
  <si>
    <t>Handledarna håller regelbundna, dokumenterade handledarsamtal med ST-läkarna.</t>
  </si>
  <si>
    <t>E5</t>
  </si>
  <si>
    <t>Den fortlöpande bedömningen görs med på förhand överenskomna och kända metoder (t ex medsittning, skrivning, videoinspelning) samt omfattar alla aspekter av ST och alla målbeskrivningens mål.</t>
  </si>
  <si>
    <t>E6</t>
  </si>
  <si>
    <t>ST-läkarna ges fortlöpande nödvändiga instruktioner i tjänstgöringen med återkoppling från verksamhetens medarbetare.</t>
  </si>
  <si>
    <t>E7</t>
  </si>
  <si>
    <t>Verksamhetschefen/motsvarande håller regelbundna, dokumenterade kompetensutvecklingssamtal med ST-läkarna.</t>
  </si>
  <si>
    <t>E8</t>
  </si>
  <si>
    <t>Om brister i ST-läkares kompetens förekommit, har detta leda till förändringar i utbildningsprogram, utbildningsinsatser eller, genom tydligare krav på ST-läkaren.</t>
  </si>
  <si>
    <t>E9</t>
  </si>
  <si>
    <t>Utbildningsklimatet är utvecklande och inbjuder till diskussioner och frågor.</t>
  </si>
  <si>
    <t>E10</t>
  </si>
  <si>
    <t xml:space="preserve">ST-läkarnas sidoutbildning följs upp. </t>
  </si>
  <si>
    <t>E11</t>
  </si>
  <si>
    <t xml:space="preserve">Icke-specialistkompetenta läkare som tjänstgör vid enheten en längre tid (≥sex månader) erhåller handledning. </t>
  </si>
  <si>
    <t>E12</t>
  </si>
  <si>
    <t>F. Teoretisk utbildning</t>
  </si>
  <si>
    <t xml:space="preserve">Teoretiska utbildningsmoment och kurser planeras in i utbildningsprogrammet i enlighet med målbeskrivningen. </t>
  </si>
  <si>
    <t>F1</t>
  </si>
  <si>
    <t xml:space="preserve">ST-läkarna genomgår den teoretiska utbildning som definieras i utbildningsplanen. </t>
  </si>
  <si>
    <t>F2</t>
  </si>
  <si>
    <t xml:space="preserve">ST-läkarna har tillgång till regelbunden och planerad internutbildning. </t>
  </si>
  <si>
    <t>F3</t>
  </si>
  <si>
    <t xml:space="preserve">ST-läkarna har tillgång till regelbunden och planerad externutbildning. </t>
  </si>
  <si>
    <t>F4</t>
  </si>
  <si>
    <t xml:space="preserve">De kurser som ST-läkarna deltar i är kvalitetsgranskade. </t>
  </si>
  <si>
    <t>F5</t>
  </si>
  <si>
    <t>Det finns regelbunden, avsatt tid för självstudier.</t>
  </si>
  <si>
    <t>F6</t>
  </si>
  <si>
    <t>ST-läkarna deltar i internutbildning i genomsnitt minst en timme i veckan.</t>
  </si>
  <si>
    <t>F7</t>
  </si>
  <si>
    <t>ST-läkarna deltar i externutbildning i genomsnitt minst fem dagar per termin.</t>
  </si>
  <si>
    <t>F8</t>
  </si>
  <si>
    <t>ST-läkarna använder i genomsnitt minst en timme i veckan till självstudier.</t>
  </si>
  <si>
    <t>F9</t>
  </si>
  <si>
    <t>G. Medicinsk vetenskap och kvalitetsarbete</t>
  </si>
  <si>
    <r>
      <t xml:space="preserve">Utbildning erbjuds för att uppnå ett medicinskt vetenskapligt syn- och förhållningssätt </t>
    </r>
    <r>
      <rPr>
        <b/>
        <sz val="8"/>
        <color indexed="8"/>
        <rFont val="Calibri"/>
        <family val="2"/>
      </rPr>
      <t>(innebärande bl a kunskap om forskningsmetodik, epidemiologiska grundbegrepp, metoder för evidensbaserad medicin och granskning av vetenskaplig information)</t>
    </r>
    <r>
      <rPr>
        <b/>
        <sz val="11"/>
        <color indexed="8"/>
        <rFont val="Calibri"/>
        <family val="2"/>
      </rPr>
      <t xml:space="preserve">. </t>
    </r>
  </si>
  <si>
    <t>G1</t>
  </si>
  <si>
    <t>ST-läkarnas kompetens i medicinsk vetenskap bedöms och återkoppling sker och de genomför ett skriftligt individuellt arbete enligt vetenskapliga principer.</t>
  </si>
  <si>
    <t>G2</t>
  </si>
  <si>
    <t>ST-läkarnas kompetens i kvalitetsutveckling bedöms och återkoppling sker och de ges möjlighet att utveckla kunskap och kompetens i evidensbaserat förbättringsarbete samt genomföra, dokumentera och redovisa kvalitetsprojekt.</t>
  </si>
  <si>
    <t>G3</t>
  </si>
  <si>
    <t xml:space="preserve">ST-läkarna har tillgång till vetenskaplig handledare vars kompetens tas till vara i utbildningen. </t>
  </si>
  <si>
    <t>G4</t>
  </si>
  <si>
    <t xml:space="preserve">Av ST-läkare genomförda individuella arbeten publiceras eller presenteras vid vetenskapliga möten. </t>
  </si>
  <si>
    <t>G5</t>
  </si>
  <si>
    <t xml:space="preserve">Det finns tillgång till ett välfungerande doktorandprogram. </t>
  </si>
  <si>
    <t>G6</t>
  </si>
  <si>
    <t xml:space="preserve">Enheten har regelbundna möten där medarbetare diskuterar och kritiskt granskar vetenskaplig litteratur. </t>
  </si>
  <si>
    <t>G7</t>
  </si>
  <si>
    <t xml:space="preserve">Minst ett, på enheten utfört, självständigt forskningsprojekt har publicerats i vetenskaplig tidskrift eller presenterats vid vetenskapligt möte senaste två åren. </t>
  </si>
  <si>
    <t>G8</t>
  </si>
  <si>
    <t xml:space="preserve">De ST-läkare som så önskar ges möjlighet att bedriva utvidgad forskning. </t>
  </si>
  <si>
    <t>G9</t>
  </si>
  <si>
    <t xml:space="preserve">Det finns tillgång till handledare för evidensbaserat kvalitetsförbättringsarbete. </t>
  </si>
  <si>
    <t>G10</t>
  </si>
  <si>
    <t>H. Ledarskapskompetens och kommunikativ process</t>
  </si>
  <si>
    <t>ST-läkarnas kommunikativa kompetens ges förutsättningar att utvecklas såväl muntligt som skriftligt med stöd av handledning, bedömning och återkoppling i enlighet med målbeskrivningen.</t>
  </si>
  <si>
    <t>H1</t>
  </si>
  <si>
    <t>ST-läkarna ledarskapskompetens ges förutsättningar att utvecklas med stöd av handledning, bedömning och återkoppling i enlighet med målbeskrivningen.</t>
  </si>
  <si>
    <t>H2</t>
  </si>
  <si>
    <t>ST-läkarna bereds möjlighet att under handledning och återkoppling själva undervisa och handleda.</t>
  </si>
  <si>
    <t>H3</t>
  </si>
  <si>
    <t>ST-läkarna ges förutsättningar att utveckla förmåga att leda arbete i vårdteam.</t>
  </si>
  <si>
    <t>H4</t>
  </si>
  <si>
    <t>ST-läkarna ges möjlighet att delta i program eller kurs avseende kommunikativ kompetens.</t>
  </si>
  <si>
    <t>H5</t>
  </si>
  <si>
    <t>Det finns program eller kurser under ST avseende handledning av läkare under utbildning.</t>
  </si>
  <si>
    <t>H6</t>
  </si>
  <si>
    <t>Det finns tillgång till ett fördjupat utbildningsprogram, t ex ledarskaps-ST för ST-läkare med intresse och fallenhet för ledarskapsfrågor.</t>
  </si>
  <si>
    <t>H7</t>
  </si>
  <si>
    <r>
      <t>F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Calibri"/>
        <family val="2"/>
      </rPr>
      <t>Föredömlig utbildningskvalitet</t>
    </r>
    <r>
      <rPr>
        <sz val="11"/>
        <color indexed="8"/>
        <rFont val="Calibri"/>
        <family val="2"/>
      </rPr>
      <t xml:space="preserve">: Socialstyrelsens föreskrifter och allmänna råd följs. Övriga kvalitetsindikatorer är uppfyllda, men enstaka undantag kan förekomma.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G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Calibri"/>
        <family val="2"/>
      </rPr>
      <t>God utbildningskvalitet</t>
    </r>
    <r>
      <rPr>
        <sz val="11"/>
        <color indexed="8"/>
        <rFont val="Calibri"/>
        <family val="2"/>
      </rPr>
      <t xml:space="preserve">: Socialstyrelsens föreskrifter och allmänna råd följs.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Calibri"/>
        <family val="2"/>
      </rPr>
      <t xml:space="preserve">Acceptabel utbildningskvalitet: </t>
    </r>
    <r>
      <rPr>
        <sz val="11"/>
        <color indexed="8"/>
        <rFont val="Calibri"/>
        <family val="2"/>
      </rPr>
      <t xml:space="preserve">Socialstyrelsens föreskrifter och allmänna råd följs i väsentliga delar men brister förekommer.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O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Calibri"/>
        <family val="2"/>
      </rPr>
      <t xml:space="preserve">Oacceptabel utbildningskvalitet: </t>
    </r>
    <r>
      <rPr>
        <sz val="11"/>
        <color indexed="8"/>
        <rFont val="Calibri"/>
        <family val="2"/>
      </rPr>
      <t>Flera allvarliga brister har påvisats vad gäller följsamheten till Socialstyrelsens föreskrifter och allmänna råd.</t>
    </r>
  </si>
  <si>
    <t>D3</t>
  </si>
  <si>
    <r>
      <t xml:space="preserve">För varje påstående beräknas </t>
    </r>
    <r>
      <rPr>
        <u/>
        <sz val="11"/>
        <color indexed="8"/>
        <rFont val="Calibri"/>
        <family val="2"/>
      </rPr>
      <t>medelvärdet</t>
    </r>
    <r>
      <rPr>
        <sz val="11"/>
        <color indexed="8"/>
        <rFont val="Calibri"/>
        <family val="2"/>
      </rPr>
      <t xml:space="preserve"> av graderingarna.</t>
    </r>
  </si>
  <si>
    <t>För varje kriterium beräknas:</t>
  </si>
  <si>
    <r>
      <t xml:space="preserve"># </t>
    </r>
    <r>
      <rPr>
        <u/>
        <sz val="11"/>
        <color indexed="8"/>
        <rFont val="Calibri"/>
        <family val="2"/>
      </rPr>
      <t>minimivärdet</t>
    </r>
    <r>
      <rPr>
        <sz val="11"/>
        <color indexed="8"/>
        <rFont val="Calibri"/>
        <family val="2"/>
      </rPr>
      <t xml:space="preserve"> av graderingsmedelvärdet gällande föreskrifterna</t>
    </r>
  </si>
  <si>
    <r>
      <t xml:space="preserve"># </t>
    </r>
    <r>
      <rPr>
        <u/>
        <sz val="11"/>
        <color indexed="8"/>
        <rFont val="Calibri"/>
        <family val="2"/>
      </rPr>
      <t>minimivärdet</t>
    </r>
    <r>
      <rPr>
        <sz val="11"/>
        <color indexed="8"/>
        <rFont val="Calibri"/>
        <family val="2"/>
      </rPr>
      <t xml:space="preserve"> av graderingsmedelevärdet gällande de allmänna råden</t>
    </r>
  </si>
  <si>
    <r>
      <t xml:space="preserve"># </t>
    </r>
    <r>
      <rPr>
        <u/>
        <sz val="11"/>
        <color indexed="8"/>
        <rFont val="Calibri"/>
        <family val="2"/>
      </rPr>
      <t>25-percentilen</t>
    </r>
    <r>
      <rPr>
        <sz val="11"/>
        <color indexed="8"/>
        <rFont val="Calibri"/>
        <family val="2"/>
      </rPr>
      <t xml:space="preserve"> av graderingsmedelvärdena gällande kvalitetsindikatorerna</t>
    </r>
  </si>
  <si>
    <t>För kriterierna A, B, D, E, F gäller att:</t>
  </si>
  <si>
    <t>F = 3 = föreskrifter+allmänna råd&gt;5,75, kvalitesindikatorer&gt;2</t>
  </si>
  <si>
    <t>G = 2 = föreskrifter+allmänna råd&gt;4,75</t>
  </si>
  <si>
    <t>A = 1 = föreskrifter&gt;1,25, allmänna råd&gt;1,25</t>
  </si>
  <si>
    <t>O = 0 = uppnår inte ovanstående</t>
  </si>
  <si>
    <t>För kriteriet C gäller att:</t>
  </si>
  <si>
    <t>F = 3 = allmänna&gt;2,75, kvalitesindikatorer&gt;2</t>
  </si>
  <si>
    <t>G = 2 = allmänna råd&gt;2</t>
  </si>
  <si>
    <t>A = 1 = allmänna råd&gt;1,25</t>
  </si>
  <si>
    <t>För kriterierna G, H gäller att:</t>
  </si>
  <si>
    <t>F = 3 = föreskrifter&gt;2,75, kvalitesindikatorer&gt;2</t>
  </si>
  <si>
    <t>G = 2 = föreskrifter&gt;2</t>
  </si>
  <si>
    <t>A = 1 = föreskrifter&gt;1,25</t>
  </si>
  <si>
    <t>Helhetsbedömningen:</t>
  </si>
  <si>
    <t>Föredömlig utbildningskvalitet: Totalt 21-24 poäng och inget kriterium 0 poäng</t>
  </si>
  <si>
    <t>God utbildningskvalitet: Totalt 16-20 poäng och inget kriterium 0 poäng</t>
  </si>
  <si>
    <t>Acceptabel utbildningskvalitet: Totalt 8-15 poäng och inget kriterium 0 poäng</t>
  </si>
  <si>
    <t>Oacceptabel utbildningskvalitet: Totalt 0-7 poäng eller minst ett kriterium 0 poäng</t>
  </si>
  <si>
    <r>
      <t xml:space="preserve">När allt är färdigt sparas Excelfilen under nytt namn, där klinik och förvaltning anges, enligt mallen </t>
    </r>
    <r>
      <rPr>
        <b/>
        <sz val="11"/>
        <color indexed="8"/>
        <rFont val="Calibri"/>
        <family val="2"/>
      </rPr>
      <t>STINSår_klinik_förvaltning.xls</t>
    </r>
    <r>
      <rPr>
        <sz val="11"/>
        <color theme="1"/>
        <rFont val="Calibri"/>
        <family val="2"/>
        <scheme val="minor"/>
      </rPr>
      <t xml:space="preserve"> (ex. STINS12_ÖNH_CSK.xls).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</si>
</sst>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6"/>
      <name val="Calibri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color indexed="40"/>
      <name val="Calibri"/>
      <family val="2"/>
    </font>
    <font>
      <b/>
      <u/>
      <sz val="14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Arial"/>
    </font>
    <font>
      <b/>
      <sz val="16"/>
      <color indexed="9"/>
      <name val="Arial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u/>
      <sz val="11"/>
      <name val="Calibri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8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4" fillId="2" borderId="0" xfId="0" applyFont="1" applyFill="1" applyBorder="1" applyProtection="1"/>
    <xf numFmtId="0" fontId="1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1" fillId="0" borderId="0" xfId="0" applyFont="1" applyProtection="1"/>
    <xf numFmtId="0" fontId="0" fillId="0" borderId="0" xfId="0" applyBorder="1" applyAlignment="1" applyProtection="1"/>
    <xf numFmtId="0" fontId="4" fillId="2" borderId="0" xfId="0" applyFont="1" applyFill="1" applyBorder="1" applyAlignment="1" applyProtection="1">
      <alignment horizontal="center" textRotation="90"/>
    </xf>
    <xf numFmtId="0" fontId="8" fillId="0" borderId="0" xfId="0" applyFont="1" applyFill="1" applyBorder="1" applyAlignment="1" applyProtection="1">
      <alignment vertical="top" wrapText="1"/>
    </xf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textRotation="90" wrapText="1"/>
    </xf>
    <xf numFmtId="0" fontId="9" fillId="0" borderId="0" xfId="0" applyFont="1" applyFill="1" applyAlignment="1" applyProtection="1">
      <alignment horizontal="center" textRotation="90" wrapText="1"/>
    </xf>
    <xf numFmtId="0" fontId="1" fillId="0" borderId="0" xfId="0" applyFont="1" applyAlignment="1" applyProtection="1">
      <alignment horizontal="right" textRotation="90"/>
    </xf>
    <xf numFmtId="0" fontId="1" fillId="0" borderId="0" xfId="0" applyFont="1" applyBorder="1" applyAlignment="1" applyProtection="1">
      <alignment textRotation="90"/>
    </xf>
    <xf numFmtId="0" fontId="1" fillId="0" borderId="0" xfId="0" applyFont="1" applyAlignment="1" applyProtection="1">
      <alignment horizontal="center" textRotation="90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textRotation="90"/>
    </xf>
    <xf numFmtId="0" fontId="1" fillId="3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/>
    <xf numFmtId="0" fontId="11" fillId="0" borderId="0" xfId="0" applyFont="1" applyFill="1" applyProtection="1"/>
    <xf numFmtId="0" fontId="9" fillId="4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2" fillId="0" borderId="0" xfId="0" applyFont="1" applyFill="1" applyProtection="1"/>
    <xf numFmtId="0" fontId="2" fillId="0" borderId="0" xfId="0" applyFont="1" applyFill="1" applyProtection="1"/>
    <xf numFmtId="0" fontId="14" fillId="0" borderId="0" xfId="0" applyFont="1" applyProtection="1"/>
    <xf numFmtId="0" fontId="1" fillId="0" borderId="0" xfId="0" applyFont="1" applyFill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0" fillId="0" borderId="0" xfId="0" applyFill="1" applyBorder="1" applyProtection="1"/>
    <xf numFmtId="0" fontId="16" fillId="3" borderId="4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/>
    <xf numFmtId="0" fontId="9" fillId="3" borderId="6" xfId="0" applyFont="1" applyFill="1" applyBorder="1" applyAlignment="1" applyProtection="1"/>
    <xf numFmtId="0" fontId="1" fillId="0" borderId="7" xfId="0" applyFont="1" applyBorder="1" applyAlignment="1" applyProtection="1">
      <alignment horizontal="center" textRotation="90"/>
    </xf>
    <xf numFmtId="0" fontId="17" fillId="3" borderId="8" xfId="0" applyFont="1" applyFill="1" applyBorder="1" applyAlignment="1" applyProtection="1">
      <alignment vertical="top" wrapText="1"/>
    </xf>
    <xf numFmtId="0" fontId="0" fillId="3" borderId="5" xfId="0" applyFill="1" applyBorder="1" applyAlignment="1" applyProtection="1"/>
    <xf numFmtId="0" fontId="0" fillId="3" borderId="6" xfId="0" applyFill="1" applyBorder="1" applyAlignment="1" applyProtection="1"/>
    <xf numFmtId="0" fontId="1" fillId="0" borderId="0" xfId="0" applyFont="1" applyAlignment="1" applyProtection="1">
      <alignment horizontal="center" textRotation="90" wrapText="1"/>
    </xf>
    <xf numFmtId="0" fontId="10" fillId="0" borderId="7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1" fillId="0" borderId="2" xfId="0" applyFont="1" applyFill="1" applyBorder="1" applyProtection="1"/>
    <xf numFmtId="0" fontId="18" fillId="0" borderId="0" xfId="0" applyFont="1" applyFill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19" fillId="0" borderId="0" xfId="0" applyFont="1" applyFill="1" applyProtection="1"/>
    <xf numFmtId="0" fontId="18" fillId="0" borderId="0" xfId="0" applyFont="1" applyProtection="1"/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4" fillId="0" borderId="0" xfId="0" applyFont="1" applyFill="1" applyBorder="1" applyProtection="1"/>
    <xf numFmtId="0" fontId="11" fillId="0" borderId="0" xfId="1" applyFont="1"/>
    <xf numFmtId="0" fontId="11" fillId="0" borderId="0" xfId="1"/>
  </cellXfs>
  <cellStyles count="2">
    <cellStyle name="Normal" xfId="0" builtinId="0"/>
    <cellStyle name="Normal 2_RegioneSkåneJämförelse" xfId="1"/>
  </cellStyles>
  <dxfs count="21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7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av%20kopia-av-kopia-av-stins-st-inspek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er"/>
      <sheetName val="Bedömningar"/>
      <sheetName val="Resultat"/>
      <sheetName val="Beräkningar"/>
    </sheetNames>
    <sheetDataSet>
      <sheetData sheetId="0" refreshError="1"/>
      <sheetData sheetId="1">
        <row r="1">
          <cell r="AI1" t="str">
            <v>###</v>
          </cell>
        </row>
        <row r="3">
          <cell r="AF3" t="str">
            <v>###</v>
          </cell>
        </row>
        <row r="4">
          <cell r="E4" t="str">
            <v>Det finns dokumenterade rutiner så att specialiseringstjänstgöringen kan genomföras och regelbundet utvärderas för att säkerställa en hög och jämn kvalitet i specialistutbildningen.</v>
          </cell>
          <cell r="AF4" t="str">
            <v>###</v>
          </cell>
          <cell r="AG4" t="str">
            <v/>
          </cell>
        </row>
        <row r="5">
          <cell r="E5" t="str">
            <v>Verksamheten är tillräckligt allsidig (patientsammansättning, sjukdomspanorama mm) för att målbeskrivningens krav ska kunna uppfyllas.</v>
          </cell>
          <cell r="AF5" t="str">
            <v>###</v>
          </cell>
          <cell r="AG5" t="str">
            <v/>
          </cell>
        </row>
        <row r="6">
          <cell r="E6" t="str">
            <v>Verksamheten innehåller jour och/eller beredskap.</v>
          </cell>
          <cell r="AF6" t="str">
            <v>###</v>
          </cell>
          <cell r="AG6" t="str">
            <v/>
          </cell>
        </row>
        <row r="7">
          <cell r="E7" t="str">
            <v>Det finns en plan för att främja lika rättigheter och möjligheter att uppnå utbildningsmålen för ST-läkare oavsett kön, etnicitet, religion eller annan trosuppfattning.</v>
          </cell>
          <cell r="AF7" t="str">
            <v>###</v>
          </cell>
          <cell r="AG7" t="str">
            <v/>
          </cell>
        </row>
        <row r="8">
          <cell r="AF8" t="str">
            <v>###</v>
          </cell>
        </row>
        <row r="9">
          <cell r="E9" t="str">
            <v>Det finns tillgång till studierektor som är specialistkompetent läkare och som har genomgått handledarutbildning.</v>
          </cell>
          <cell r="AF9" t="str">
            <v>###</v>
          </cell>
          <cell r="AG9" t="str">
            <v/>
          </cell>
        </row>
        <row r="10">
          <cell r="E10" t="str">
            <v xml:space="preserve">ST-handledarna är specialistkompetenta i avsedd specialitet och har genomgått handledarutbildning (inkluderande handledning, pedagogik, kommunikation och etik)  </v>
          </cell>
          <cell r="AF10" t="str">
            <v>###</v>
          </cell>
          <cell r="AG10" t="str">
            <v/>
          </cell>
        </row>
        <row r="11">
          <cell r="E11" t="str">
            <v>Tillgången till läkare med relevant specialistkompetens och andra medarbetare motsvarar behovet av nödvändiga handledar- och instruktörsinsatser.</v>
          </cell>
          <cell r="AF11" t="str">
            <v>###</v>
          </cell>
          <cell r="AG11" t="str">
            <v/>
          </cell>
        </row>
        <row r="12">
          <cell r="E12" t="str">
            <v>Det finns generella skriftliga instruktioner för hur handledningen av ST-läkare ska gå till.</v>
          </cell>
          <cell r="AF12" t="str">
            <v>###</v>
          </cell>
          <cell r="AG12" t="str">
            <v/>
          </cell>
        </row>
        <row r="13">
          <cell r="E13" t="str">
            <v>Det finns regelbundna handledarträffar för ST-handledarna (minst en gång per termin).</v>
          </cell>
          <cell r="AF13" t="str">
            <v>###</v>
          </cell>
          <cell r="AG13" t="str">
            <v/>
          </cell>
        </row>
        <row r="14">
          <cell r="E14" t="str">
            <v>Det finns en skriftlig uppdragsbeskrivning för studierektorn.</v>
          </cell>
          <cell r="AF14" t="str">
            <v>###</v>
          </cell>
          <cell r="AG14" t="str">
            <v/>
          </cell>
        </row>
        <row r="15">
          <cell r="E15" t="str">
            <v>Det finns tillgång till en disputerad läkare som fungerar som vetenskaplig handledare.</v>
          </cell>
          <cell r="AF15" t="str">
            <v>###</v>
          </cell>
          <cell r="AG15" t="str">
            <v/>
          </cell>
        </row>
        <row r="16">
          <cell r="AF16" t="str">
            <v>###</v>
          </cell>
        </row>
        <row r="17">
          <cell r="E17" t="str">
            <v xml:space="preserve">Utrustning för diagnostik, utredning och behandling är adekvat. </v>
          </cell>
          <cell r="AF17" t="str">
            <v>###</v>
          </cell>
          <cell r="AG17" t="str">
            <v/>
          </cell>
        </row>
        <row r="18">
          <cell r="E18" t="str">
            <v xml:space="preserve">ST-läkarna har ett eget rum, eller tillgång till en fast arbetsplats med egen dator, som gör det möjligt att arbeta ostört. </v>
          </cell>
          <cell r="AF18" t="str">
            <v>###</v>
          </cell>
          <cell r="AG18" t="str">
            <v/>
          </cell>
        </row>
        <row r="19">
          <cell r="E19" t="str">
            <v xml:space="preserve">Det finns tillgång till för specialiteten adekvat bibliotekstjänst och aktuella tidskrifter. </v>
          </cell>
          <cell r="AF19" t="str">
            <v>###</v>
          </cell>
          <cell r="AG19" t="str">
            <v/>
          </cell>
        </row>
        <row r="20">
          <cell r="AF20" t="str">
            <v>###</v>
          </cell>
        </row>
        <row r="21">
          <cell r="E21" t="str">
            <v xml:space="preserve">ST genomförs och utvärderas enligt de dokumenterade rutinerna. </v>
          </cell>
          <cell r="AF21" t="str">
            <v>###</v>
          </cell>
          <cell r="AG21" t="str">
            <v/>
          </cell>
        </row>
        <row r="22">
          <cell r="E22" t="str">
            <v>ST-läkarna har individuella utbildningsprogram enligt målbeskrivningens krav, upprättade och regelbundet/vid behov reviderade (minst årligen) i samråd med ST-läkaren och handledaren.</v>
          </cell>
          <cell r="AF22" t="str">
            <v>###</v>
          </cell>
          <cell r="AG22" t="str">
            <v/>
          </cell>
        </row>
        <row r="23">
          <cell r="E23" t="str">
            <v>Studierektorn deltar i upprättandet av utbildnings- och introduktionsprogram och tillser att handledaren har relevant kompetens.</v>
          </cell>
          <cell r="AF23" t="str">
            <v>###</v>
          </cell>
          <cell r="AG23" t="str">
            <v/>
          </cell>
        </row>
        <row r="24">
          <cell r="E24" t="str">
            <v>ST är upplagd utifrån målbeskrivningens utbildningsstruktur.</v>
          </cell>
          <cell r="AF24" t="str">
            <v>###</v>
          </cell>
          <cell r="AG24" t="str">
            <v/>
          </cell>
        </row>
        <row r="25">
          <cell r="E25" t="str">
            <v xml:space="preserve">ST-läkarna har fått introduktion till tjänstgöringen enligt enhetens introduktionsprogram. </v>
          </cell>
          <cell r="AF25" t="str">
            <v>###</v>
          </cell>
          <cell r="AG25" t="str">
            <v/>
          </cell>
        </row>
        <row r="26">
          <cell r="E26" t="str">
            <v xml:space="preserve">ST-läkarna har ST-kontrakt som reglerar ST-läkarens och arbetsgivarens gemensamma åtagande. </v>
          </cell>
          <cell r="AF26" t="str">
            <v>###</v>
          </cell>
          <cell r="AG26" t="str">
            <v/>
          </cell>
        </row>
        <row r="27">
          <cell r="E27" t="str">
            <v>Det finns individuella  utbildningsprogram för samtliga legitimerade läkare utan specialistkompetens som arbetar vid enheten en längre tid (≥sex månader).</v>
          </cell>
          <cell r="AF27" t="str">
            <v>###</v>
          </cell>
          <cell r="AG27" t="str">
            <v/>
          </cell>
        </row>
        <row r="28">
          <cell r="E28" t="str">
            <v xml:space="preserve">Även sidoutbildningens upplägg innefattas i de individuella utbildningsprogrammen. </v>
          </cell>
          <cell r="AF28" t="str">
            <v>###</v>
          </cell>
          <cell r="AG28" t="str">
            <v/>
          </cell>
        </row>
        <row r="29">
          <cell r="E29" t="str">
            <v>ST är upplagd utifrån specialistföreningarnas/sektionernas rekommendationer.</v>
          </cell>
          <cell r="AF29" t="str">
            <v>###</v>
          </cell>
          <cell r="AG29" t="str">
            <v/>
          </cell>
        </row>
        <row r="30">
          <cell r="E30" t="str">
            <v>Jourtjänstgöringen utgör en adekvat del av tjänstgöringen så att kraven i målbeskrivningen kan uppfyllas.</v>
          </cell>
          <cell r="AF30" t="str">
            <v>###</v>
          </cell>
          <cell r="AG30" t="str">
            <v/>
          </cell>
        </row>
        <row r="31">
          <cell r="E31" t="str">
            <v xml:space="preserve">Huvuddelen av tjänstgöringen kan antingen genomföras vid den inspekterande enheten eller så finns det en dokumenterad plan för sidotjänstgöring vid annan enhet. </v>
          </cell>
          <cell r="AF31" t="str">
            <v>###</v>
          </cell>
          <cell r="AG31" t="str">
            <v/>
          </cell>
        </row>
        <row r="32">
          <cell r="E32" t="str">
            <v xml:space="preserve">Gäller gren- och tilläggsspecialiteter: Utbildning inom gren- eller tilläggsspecialitet kan påbörjas inom ramen för basutbildningen. </v>
          </cell>
          <cell r="AF32" t="str">
            <v>###</v>
          </cell>
          <cell r="AG32" t="str">
            <v/>
          </cell>
        </row>
        <row r="33">
          <cell r="E33" t="str">
            <v>ST-läkare, oavsett kön, etnicitet, religion eller trosuppfattning, arbetar på lika villkor och har lika möjligheter att nå målen i målbeskrivningen.</v>
          </cell>
          <cell r="AF33" t="str">
            <v>###</v>
          </cell>
          <cell r="AG33" t="str">
            <v/>
          </cell>
        </row>
        <row r="34">
          <cell r="AF34" t="str">
            <v>###</v>
          </cell>
        </row>
        <row r="35">
          <cell r="E35" t="str">
            <v>Det finns en personlig handledare utsedd för varje ST-läkare.</v>
          </cell>
          <cell r="AF35" t="str">
            <v>###</v>
          </cell>
          <cell r="AG35" t="str">
            <v/>
          </cell>
        </row>
        <row r="36">
          <cell r="E36" t="str">
            <v>ST-läkarna dokumenterar fortlöpande uppnådd kompetens och förvärvade kunskaper.</v>
          </cell>
          <cell r="AF36" t="str">
            <v>###</v>
          </cell>
          <cell r="AG36" t="str">
            <v/>
          </cell>
        </row>
        <row r="37">
          <cell r="E37" t="str">
            <v>Det görs en fortlöpande bedömning av ST-läkarens kompentensutveckling utifrån målbeskrivningen och utbildningsprogrammet under hela ST.</v>
          </cell>
          <cell r="AF37" t="str">
            <v>###</v>
          </cell>
          <cell r="AG37" t="str">
            <v/>
          </cell>
        </row>
        <row r="38">
          <cell r="E38" t="str">
            <v>Handledningen utgår från det individuella utbildningsprogrammet, är överenskommen i förväg och genomförs med regelbundenhet och kontinuitet.</v>
          </cell>
          <cell r="AF38" t="str">
            <v>###</v>
          </cell>
          <cell r="AG38" t="str">
            <v/>
          </cell>
        </row>
        <row r="39">
          <cell r="E39" t="str">
            <v>Handledarna håller regelbundna, dokumenterade handledarsamtal med ST-läkarna.</v>
          </cell>
          <cell r="AF39" t="str">
            <v>###</v>
          </cell>
          <cell r="AG39" t="str">
            <v/>
          </cell>
        </row>
        <row r="40">
          <cell r="E40" t="str">
            <v>Den fortlöpande bedömningen görs med på förhand överenskomna och kända metoder (t ex medsittning, skrivning, videoinspelning) samt omfattar alla aspekter av ST och alla målbeskrivningens mål.</v>
          </cell>
          <cell r="AF40" t="str">
            <v>###</v>
          </cell>
          <cell r="AG40" t="str">
            <v/>
          </cell>
        </row>
        <row r="41">
          <cell r="E41" t="str">
            <v>ST-läkarna ges fortlöpande nödvändiga instruktioner i tjänstgöringen med återkoppling från verksamhetens medarbetare.</v>
          </cell>
          <cell r="AF41" t="str">
            <v>###</v>
          </cell>
          <cell r="AG41" t="str">
            <v/>
          </cell>
        </row>
        <row r="42">
          <cell r="E42" t="str">
            <v>Verksamhetschefen/motsvarande håller regelbundna, dokumenterade kompetensutvecklingssamtal med ST-läkarna.</v>
          </cell>
          <cell r="AF42" t="str">
            <v>###</v>
          </cell>
          <cell r="AG42" t="str">
            <v/>
          </cell>
        </row>
        <row r="43">
          <cell r="E43" t="str">
            <v>Om brister i ST-läkares kompetens förekommit, har detta leda till förändringar i utbildningsprogram, utbildningsinsatser eller, genom tydligare krav på ST-läkaren.</v>
          </cell>
          <cell r="AF43" t="str">
            <v>###</v>
          </cell>
          <cell r="AG43" t="str">
            <v/>
          </cell>
        </row>
        <row r="44">
          <cell r="E44" t="str">
            <v>Utbildningsklimatet är utvecklande och inbjuder till diskussioner och frågor.</v>
          </cell>
          <cell r="AF44" t="str">
            <v>###</v>
          </cell>
          <cell r="AG44" t="str">
            <v/>
          </cell>
        </row>
        <row r="45">
          <cell r="E45" t="str">
            <v xml:space="preserve">ST-läkarnas sidoutbildning följs upp. </v>
          </cell>
          <cell r="AF45" t="str">
            <v>###</v>
          </cell>
          <cell r="AG45" t="str">
            <v/>
          </cell>
        </row>
        <row r="46">
          <cell r="E46" t="str">
            <v xml:space="preserve">Icke-specialistkompetenta läkare som tjänstgör vid enheten en längre tid (≥sex månader) erhåller handledning. </v>
          </cell>
          <cell r="AF46" t="str">
            <v>###</v>
          </cell>
          <cell r="AG46" t="str">
            <v/>
          </cell>
        </row>
        <row r="47">
          <cell r="AF47" t="str">
            <v>###</v>
          </cell>
        </row>
        <row r="48">
          <cell r="E48" t="str">
            <v xml:space="preserve">Teoretiska utbildningsmoment och kurser planeras in i utbildningsprogrammet i enlighet med målbeskrivningen. </v>
          </cell>
          <cell r="AF48" t="str">
            <v>###</v>
          </cell>
          <cell r="AG48" t="str">
            <v/>
          </cell>
        </row>
        <row r="49">
          <cell r="E49" t="str">
            <v xml:space="preserve">ST-läkarna genomgår den teoretiska utbildning som definieras i utbildningsplanen. </v>
          </cell>
          <cell r="AF49" t="str">
            <v>###</v>
          </cell>
          <cell r="AG49" t="str">
            <v/>
          </cell>
        </row>
        <row r="50">
          <cell r="E50" t="str">
            <v xml:space="preserve">ST-läkarna har tillgång till regelbunden och planerad internutbildning. </v>
          </cell>
          <cell r="AF50" t="str">
            <v>###</v>
          </cell>
          <cell r="AG50" t="str">
            <v/>
          </cell>
        </row>
        <row r="51">
          <cell r="E51" t="str">
            <v xml:space="preserve">ST-läkarna har tillgång till regelbunden och planerad externutbildning. </v>
          </cell>
          <cell r="AF51" t="str">
            <v>###</v>
          </cell>
          <cell r="AG51" t="str">
            <v/>
          </cell>
        </row>
        <row r="52">
          <cell r="E52" t="str">
            <v xml:space="preserve">De kurser som ST-läkarna deltar i är kvalitetsgranskade. </v>
          </cell>
          <cell r="AF52" t="str">
            <v>###</v>
          </cell>
          <cell r="AG52" t="str">
            <v/>
          </cell>
        </row>
        <row r="53">
          <cell r="E53" t="str">
            <v>Det finns regelbunden, avsatt tid för självstudier.</v>
          </cell>
          <cell r="AF53" t="str">
            <v>###</v>
          </cell>
          <cell r="AG53" t="str">
            <v/>
          </cell>
        </row>
        <row r="54">
          <cell r="E54" t="str">
            <v>ST-läkarna deltar i internutbildning i genomsnitt minst en timme i veckan.</v>
          </cell>
          <cell r="AF54" t="str">
            <v>###</v>
          </cell>
          <cell r="AG54" t="str">
            <v/>
          </cell>
        </row>
        <row r="55">
          <cell r="E55" t="str">
            <v>ST-läkarna deltar i externutbildning i genomsnitt minst fem dagar per termin.</v>
          </cell>
          <cell r="AF55" t="str">
            <v>###</v>
          </cell>
          <cell r="AG55" t="str">
            <v/>
          </cell>
        </row>
        <row r="56">
          <cell r="E56" t="str">
            <v>ST-läkarna använder i genomsnitt minst en timme i veckan till självstudier.</v>
          </cell>
          <cell r="AF56" t="str">
            <v>###</v>
          </cell>
          <cell r="AG56" t="str">
            <v/>
          </cell>
        </row>
        <row r="57">
          <cell r="AF57" t="str">
            <v>###</v>
          </cell>
        </row>
        <row r="58">
          <cell r="E58" t="str">
            <v xml:space="preserve">Utbildning erbjuds för att uppnå ett medicinskt vetenskapligt syn- och förhållningssätt (innebärande bl a kunskap om forskningsmetodik, epidemiologiska grundbegrepp, metoder för evidensbaserad medicin och granskning av vetenskaplig information). </v>
          </cell>
          <cell r="AF58" t="str">
            <v>###</v>
          </cell>
          <cell r="AG58" t="str">
            <v/>
          </cell>
        </row>
        <row r="59">
          <cell r="E59" t="str">
            <v>ST-läkarnas kompetens i medicinsk vetenskap bedöms och återkoppling sker och de genomför ett skriftligt individuellt arbete enligt vetenskapliga principer.</v>
          </cell>
          <cell r="AF59" t="str">
            <v>###</v>
          </cell>
          <cell r="AG59" t="str">
            <v/>
          </cell>
        </row>
        <row r="60">
          <cell r="E60" t="str">
            <v>ST-läkarnas kompetens i kvalitetsutveckling bedöms och återkoppling sker och de ges möjlighet att utveckla kunskap och kompetens i evidensbaserat förbättringsarbete samt genomföra, dokumentera och redovisa kvalitetsprojekt.</v>
          </cell>
          <cell r="AF60" t="str">
            <v>###</v>
          </cell>
          <cell r="AG60" t="str">
            <v/>
          </cell>
        </row>
        <row r="61">
          <cell r="E61" t="str">
            <v xml:space="preserve">ST-läkarna har tillgång till vetenskaplig handledare vars kompetens tas till vara i utbildningen. </v>
          </cell>
          <cell r="AF61" t="str">
            <v>###</v>
          </cell>
          <cell r="AG61" t="str">
            <v/>
          </cell>
        </row>
        <row r="62">
          <cell r="E62" t="str">
            <v xml:space="preserve">Av ST-läkare genomförda individuella arbeten publiceras eller presenteras vid vetenskapliga möten. </v>
          </cell>
          <cell r="AF62" t="str">
            <v>###</v>
          </cell>
          <cell r="AG62" t="str">
            <v/>
          </cell>
        </row>
        <row r="63">
          <cell r="E63" t="str">
            <v xml:space="preserve">Det finns tillgång till ett välfungerande doktorandprogram. </v>
          </cell>
          <cell r="AF63" t="str">
            <v>###</v>
          </cell>
          <cell r="AG63" t="str">
            <v/>
          </cell>
        </row>
        <row r="64">
          <cell r="E64" t="str">
            <v xml:space="preserve">Enheten har regelbundna möten där medarbetare diskuterar och kritiskt granskar vetenskaplig litteratur. </v>
          </cell>
          <cell r="AF64" t="str">
            <v>###</v>
          </cell>
          <cell r="AG64" t="str">
            <v/>
          </cell>
        </row>
        <row r="65">
          <cell r="E65" t="str">
            <v xml:space="preserve">Minst ett, på enheten utfört, självständigt forskningsprojekt har publicerats i vetenskaplig tidskrift eller presenterats vid vetenskapligt möte senaste två åren. </v>
          </cell>
          <cell r="AF65" t="str">
            <v>###</v>
          </cell>
          <cell r="AG65" t="str">
            <v/>
          </cell>
        </row>
        <row r="66">
          <cell r="E66" t="str">
            <v xml:space="preserve">De ST-läkare som så önskar ges möjlighet att bedriva utvidgad forskning. </v>
          </cell>
          <cell r="AF66" t="str">
            <v>###</v>
          </cell>
          <cell r="AG66" t="str">
            <v/>
          </cell>
        </row>
        <row r="67">
          <cell r="E67" t="str">
            <v xml:space="preserve">Det finns tillgång till handledare för evidensbaserat kvalitetsförbättringsarbete. </v>
          </cell>
          <cell r="AF67" t="str">
            <v>###</v>
          </cell>
          <cell r="AG67" t="str">
            <v/>
          </cell>
        </row>
        <row r="68">
          <cell r="AF68" t="str">
            <v>###</v>
          </cell>
        </row>
        <row r="69">
          <cell r="E69" t="str">
            <v>ST-läkarnas kommunikativa kompetens ges förutsättningar att utvecklas såväl muntligt som skriftligt med stöd av handledning, bedömning och återkoppling i enlighet med målbeskrivningen.</v>
          </cell>
          <cell r="AF69" t="str">
            <v>###</v>
          </cell>
          <cell r="AG69" t="str">
            <v/>
          </cell>
        </row>
        <row r="70">
          <cell r="E70" t="str">
            <v>ST-läkarna ledarskapskompetens ges förutsättningar att utvecklas med stöd av handledning, bedömning och återkoppling i enlighet med målbeskrivningen.</v>
          </cell>
          <cell r="AF70" t="str">
            <v>###</v>
          </cell>
          <cell r="AG70" t="str">
            <v/>
          </cell>
        </row>
        <row r="71">
          <cell r="E71" t="str">
            <v>ST-läkarna bereds möjlighet att under handledning och återkoppling själva undervisa och handleda.</v>
          </cell>
          <cell r="AF71" t="str">
            <v>###</v>
          </cell>
          <cell r="AG71" t="str">
            <v/>
          </cell>
        </row>
        <row r="72">
          <cell r="E72" t="str">
            <v>ST-läkarna ges förutsättningar att utveckla förmåga att leda arbete i vårdteam.</v>
          </cell>
          <cell r="AF72" t="str">
            <v>###</v>
          </cell>
          <cell r="AG72" t="str">
            <v/>
          </cell>
        </row>
        <row r="73">
          <cell r="E73" t="str">
            <v>ST-läkarna ges möjlighet att delta i program eller kurs avseende kommunikativ kompetens.</v>
          </cell>
          <cell r="AF73" t="str">
            <v>###</v>
          </cell>
          <cell r="AG73" t="str">
            <v/>
          </cell>
        </row>
        <row r="74">
          <cell r="E74" t="str">
            <v>Det finns program eller kurser under ST avseende handledning av läkare under utbildning.</v>
          </cell>
          <cell r="AF74" t="str">
            <v>###</v>
          </cell>
          <cell r="AG74" t="str">
            <v/>
          </cell>
        </row>
        <row r="75">
          <cell r="E75" t="str">
            <v>Det finns tillgång till ett fördjupat utbildningsprogram, t ex ledarskaps-ST för ST-läkare med intresse och fallenhet för ledarskapsfrågor.</v>
          </cell>
          <cell r="AF75" t="str">
            <v>###</v>
          </cell>
          <cell r="AG75" t="str">
            <v/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A19" sqref="A19"/>
    </sheetView>
  </sheetViews>
  <sheetFormatPr defaultRowHeight="14.5" x14ac:dyDescent="0.35"/>
  <cols>
    <col min="1" max="1" width="214.26953125" bestFit="1" customWidth="1"/>
  </cols>
  <sheetData>
    <row r="1" spans="1:1" x14ac:dyDescent="0.35">
      <c r="A1" t="s">
        <v>0</v>
      </c>
    </row>
    <row r="2" spans="1:1" x14ac:dyDescent="0.35">
      <c r="A2" t="s">
        <v>1</v>
      </c>
    </row>
    <row r="3" spans="1:1" x14ac:dyDescent="0.35">
      <c r="A3" t="s">
        <v>2</v>
      </c>
    </row>
    <row r="4" spans="1:1" x14ac:dyDescent="0.35">
      <c r="A4" t="s">
        <v>3</v>
      </c>
    </row>
    <row r="5" spans="1:1" x14ac:dyDescent="0.35">
      <c r="A5" t="s">
        <v>4</v>
      </c>
    </row>
    <row r="6" spans="1:1" x14ac:dyDescent="0.35">
      <c r="A6" t="s">
        <v>5</v>
      </c>
    </row>
    <row r="7" spans="1:1" x14ac:dyDescent="0.35">
      <c r="A7" t="s">
        <v>6</v>
      </c>
    </row>
    <row r="8" spans="1:1" x14ac:dyDescent="0.35">
      <c r="A8" t="s">
        <v>7</v>
      </c>
    </row>
    <row r="9" spans="1:1" x14ac:dyDescent="0.35">
      <c r="A9" t="s">
        <v>8</v>
      </c>
    </row>
    <row r="10" spans="1:1" x14ac:dyDescent="0.35">
      <c r="A10" s="1" t="s">
        <v>9</v>
      </c>
    </row>
    <row r="11" spans="1:1" x14ac:dyDescent="0.35">
      <c r="A11" t="s">
        <v>10</v>
      </c>
    </row>
    <row r="12" spans="1:1" x14ac:dyDescent="0.35">
      <c r="A12" t="s">
        <v>11</v>
      </c>
    </row>
    <row r="13" spans="1:1" x14ac:dyDescent="0.35">
      <c r="A13" t="s">
        <v>12</v>
      </c>
    </row>
    <row r="14" spans="1:1" x14ac:dyDescent="0.35">
      <c r="A14" t="s">
        <v>190</v>
      </c>
    </row>
    <row r="15" spans="1:1" x14ac:dyDescent="0.35">
      <c r="A15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7"/>
  <sheetViews>
    <sheetView workbookViewId="0">
      <selection sqref="A1:XFD1048576"/>
    </sheetView>
  </sheetViews>
  <sheetFormatPr defaultColWidth="9.1796875" defaultRowHeight="14.5" x14ac:dyDescent="0.35"/>
  <cols>
    <col min="1" max="4" width="3.81640625" style="15" customWidth="1"/>
    <col min="5" max="5" width="4.26953125" style="15" customWidth="1"/>
    <col min="6" max="8" width="9.1796875" style="6"/>
    <col min="9" max="9" width="9.1796875" style="15"/>
    <col min="10" max="13" width="9.1796875" style="6"/>
    <col min="14" max="14" width="9.1796875" style="15"/>
    <col min="15" max="15" width="9.1796875" style="6"/>
    <col min="16" max="16" width="9.1796875" style="15"/>
    <col min="17" max="28" width="9.1796875" style="6"/>
    <col min="29" max="29" width="3.81640625" style="32" hidden="1" customWidth="1"/>
    <col min="30" max="31" width="3.81640625" style="15" hidden="1" customWidth="1"/>
    <col min="32" max="33" width="4.26953125" style="9" hidden="1" customWidth="1"/>
    <col min="34" max="34" width="4.7265625" style="15" hidden="1" customWidth="1"/>
    <col min="35" max="37" width="4.7265625" style="9" hidden="1" customWidth="1"/>
    <col min="38" max="39" width="4.7265625" style="32" hidden="1" customWidth="1"/>
    <col min="40" max="45" width="9.1796875" style="15"/>
    <col min="46" max="46" width="12.7265625" style="15" bestFit="1" customWidth="1"/>
    <col min="47" max="256" width="9.1796875" style="15"/>
    <col min="257" max="260" width="3.81640625" style="15" customWidth="1"/>
    <col min="261" max="261" width="4.26953125" style="15" customWidth="1"/>
    <col min="262" max="284" width="9.1796875" style="15"/>
    <col min="285" max="295" width="0" style="15" hidden="1" customWidth="1"/>
    <col min="296" max="301" width="9.1796875" style="15"/>
    <col min="302" max="302" width="12.7265625" style="15" bestFit="1" customWidth="1"/>
    <col min="303" max="512" width="9.1796875" style="15"/>
    <col min="513" max="516" width="3.81640625" style="15" customWidth="1"/>
    <col min="517" max="517" width="4.26953125" style="15" customWidth="1"/>
    <col min="518" max="540" width="9.1796875" style="15"/>
    <col min="541" max="551" width="0" style="15" hidden="1" customWidth="1"/>
    <col min="552" max="557" width="9.1796875" style="15"/>
    <col min="558" max="558" width="12.7265625" style="15" bestFit="1" customWidth="1"/>
    <col min="559" max="768" width="9.1796875" style="15"/>
    <col min="769" max="772" width="3.81640625" style="15" customWidth="1"/>
    <col min="773" max="773" width="4.26953125" style="15" customWidth="1"/>
    <col min="774" max="796" width="9.1796875" style="15"/>
    <col min="797" max="807" width="0" style="15" hidden="1" customWidth="1"/>
    <col min="808" max="813" width="9.1796875" style="15"/>
    <col min="814" max="814" width="12.7265625" style="15" bestFit="1" customWidth="1"/>
    <col min="815" max="1024" width="9.1796875" style="15"/>
    <col min="1025" max="1028" width="3.81640625" style="15" customWidth="1"/>
    <col min="1029" max="1029" width="4.26953125" style="15" customWidth="1"/>
    <col min="1030" max="1052" width="9.1796875" style="15"/>
    <col min="1053" max="1063" width="0" style="15" hidden="1" customWidth="1"/>
    <col min="1064" max="1069" width="9.1796875" style="15"/>
    <col min="1070" max="1070" width="12.7265625" style="15" bestFit="1" customWidth="1"/>
    <col min="1071" max="1280" width="9.1796875" style="15"/>
    <col min="1281" max="1284" width="3.81640625" style="15" customWidth="1"/>
    <col min="1285" max="1285" width="4.26953125" style="15" customWidth="1"/>
    <col min="1286" max="1308" width="9.1796875" style="15"/>
    <col min="1309" max="1319" width="0" style="15" hidden="1" customWidth="1"/>
    <col min="1320" max="1325" width="9.1796875" style="15"/>
    <col min="1326" max="1326" width="12.7265625" style="15" bestFit="1" customWidth="1"/>
    <col min="1327" max="1536" width="9.1796875" style="15"/>
    <col min="1537" max="1540" width="3.81640625" style="15" customWidth="1"/>
    <col min="1541" max="1541" width="4.26953125" style="15" customWidth="1"/>
    <col min="1542" max="1564" width="9.1796875" style="15"/>
    <col min="1565" max="1575" width="0" style="15" hidden="1" customWidth="1"/>
    <col min="1576" max="1581" width="9.1796875" style="15"/>
    <col min="1582" max="1582" width="12.7265625" style="15" bestFit="1" customWidth="1"/>
    <col min="1583" max="1792" width="9.1796875" style="15"/>
    <col min="1793" max="1796" width="3.81640625" style="15" customWidth="1"/>
    <col min="1797" max="1797" width="4.26953125" style="15" customWidth="1"/>
    <col min="1798" max="1820" width="9.1796875" style="15"/>
    <col min="1821" max="1831" width="0" style="15" hidden="1" customWidth="1"/>
    <col min="1832" max="1837" width="9.1796875" style="15"/>
    <col min="1838" max="1838" width="12.7265625" style="15" bestFit="1" customWidth="1"/>
    <col min="1839" max="2048" width="9.1796875" style="15"/>
    <col min="2049" max="2052" width="3.81640625" style="15" customWidth="1"/>
    <col min="2053" max="2053" width="4.26953125" style="15" customWidth="1"/>
    <col min="2054" max="2076" width="9.1796875" style="15"/>
    <col min="2077" max="2087" width="0" style="15" hidden="1" customWidth="1"/>
    <col min="2088" max="2093" width="9.1796875" style="15"/>
    <col min="2094" max="2094" width="12.7265625" style="15" bestFit="1" customWidth="1"/>
    <col min="2095" max="2304" width="9.1796875" style="15"/>
    <col min="2305" max="2308" width="3.81640625" style="15" customWidth="1"/>
    <col min="2309" max="2309" width="4.26953125" style="15" customWidth="1"/>
    <col min="2310" max="2332" width="9.1796875" style="15"/>
    <col min="2333" max="2343" width="0" style="15" hidden="1" customWidth="1"/>
    <col min="2344" max="2349" width="9.1796875" style="15"/>
    <col min="2350" max="2350" width="12.7265625" style="15" bestFit="1" customWidth="1"/>
    <col min="2351" max="2560" width="9.1796875" style="15"/>
    <col min="2561" max="2564" width="3.81640625" style="15" customWidth="1"/>
    <col min="2565" max="2565" width="4.26953125" style="15" customWidth="1"/>
    <col min="2566" max="2588" width="9.1796875" style="15"/>
    <col min="2589" max="2599" width="0" style="15" hidden="1" customWidth="1"/>
    <col min="2600" max="2605" width="9.1796875" style="15"/>
    <col min="2606" max="2606" width="12.7265625" style="15" bestFit="1" customWidth="1"/>
    <col min="2607" max="2816" width="9.1796875" style="15"/>
    <col min="2817" max="2820" width="3.81640625" style="15" customWidth="1"/>
    <col min="2821" max="2821" width="4.26953125" style="15" customWidth="1"/>
    <col min="2822" max="2844" width="9.1796875" style="15"/>
    <col min="2845" max="2855" width="0" style="15" hidden="1" customWidth="1"/>
    <col min="2856" max="2861" width="9.1796875" style="15"/>
    <col min="2862" max="2862" width="12.7265625" style="15" bestFit="1" customWidth="1"/>
    <col min="2863" max="3072" width="9.1796875" style="15"/>
    <col min="3073" max="3076" width="3.81640625" style="15" customWidth="1"/>
    <col min="3077" max="3077" width="4.26953125" style="15" customWidth="1"/>
    <col min="3078" max="3100" width="9.1796875" style="15"/>
    <col min="3101" max="3111" width="0" style="15" hidden="1" customWidth="1"/>
    <col min="3112" max="3117" width="9.1796875" style="15"/>
    <col min="3118" max="3118" width="12.7265625" style="15" bestFit="1" customWidth="1"/>
    <col min="3119" max="3328" width="9.1796875" style="15"/>
    <col min="3329" max="3332" width="3.81640625" style="15" customWidth="1"/>
    <col min="3333" max="3333" width="4.26953125" style="15" customWidth="1"/>
    <col min="3334" max="3356" width="9.1796875" style="15"/>
    <col min="3357" max="3367" width="0" style="15" hidden="1" customWidth="1"/>
    <col min="3368" max="3373" width="9.1796875" style="15"/>
    <col min="3374" max="3374" width="12.7265625" style="15" bestFit="1" customWidth="1"/>
    <col min="3375" max="3584" width="9.1796875" style="15"/>
    <col min="3585" max="3588" width="3.81640625" style="15" customWidth="1"/>
    <col min="3589" max="3589" width="4.26953125" style="15" customWidth="1"/>
    <col min="3590" max="3612" width="9.1796875" style="15"/>
    <col min="3613" max="3623" width="0" style="15" hidden="1" customWidth="1"/>
    <col min="3624" max="3629" width="9.1796875" style="15"/>
    <col min="3630" max="3630" width="12.7265625" style="15" bestFit="1" customWidth="1"/>
    <col min="3631" max="3840" width="9.1796875" style="15"/>
    <col min="3841" max="3844" width="3.81640625" style="15" customWidth="1"/>
    <col min="3845" max="3845" width="4.26953125" style="15" customWidth="1"/>
    <col min="3846" max="3868" width="9.1796875" style="15"/>
    <col min="3869" max="3879" width="0" style="15" hidden="1" customWidth="1"/>
    <col min="3880" max="3885" width="9.1796875" style="15"/>
    <col min="3886" max="3886" width="12.7265625" style="15" bestFit="1" customWidth="1"/>
    <col min="3887" max="4096" width="9.1796875" style="15"/>
    <col min="4097" max="4100" width="3.81640625" style="15" customWidth="1"/>
    <col min="4101" max="4101" width="4.26953125" style="15" customWidth="1"/>
    <col min="4102" max="4124" width="9.1796875" style="15"/>
    <col min="4125" max="4135" width="0" style="15" hidden="1" customWidth="1"/>
    <col min="4136" max="4141" width="9.1796875" style="15"/>
    <col min="4142" max="4142" width="12.7265625" style="15" bestFit="1" customWidth="1"/>
    <col min="4143" max="4352" width="9.1796875" style="15"/>
    <col min="4353" max="4356" width="3.81640625" style="15" customWidth="1"/>
    <col min="4357" max="4357" width="4.26953125" style="15" customWidth="1"/>
    <col min="4358" max="4380" width="9.1796875" style="15"/>
    <col min="4381" max="4391" width="0" style="15" hidden="1" customWidth="1"/>
    <col min="4392" max="4397" width="9.1796875" style="15"/>
    <col min="4398" max="4398" width="12.7265625" style="15" bestFit="1" customWidth="1"/>
    <col min="4399" max="4608" width="9.1796875" style="15"/>
    <col min="4609" max="4612" width="3.81640625" style="15" customWidth="1"/>
    <col min="4613" max="4613" width="4.26953125" style="15" customWidth="1"/>
    <col min="4614" max="4636" width="9.1796875" style="15"/>
    <col min="4637" max="4647" width="0" style="15" hidden="1" customWidth="1"/>
    <col min="4648" max="4653" width="9.1796875" style="15"/>
    <col min="4654" max="4654" width="12.7265625" style="15" bestFit="1" customWidth="1"/>
    <col min="4655" max="4864" width="9.1796875" style="15"/>
    <col min="4865" max="4868" width="3.81640625" style="15" customWidth="1"/>
    <col min="4869" max="4869" width="4.26953125" style="15" customWidth="1"/>
    <col min="4870" max="4892" width="9.1796875" style="15"/>
    <col min="4893" max="4903" width="0" style="15" hidden="1" customWidth="1"/>
    <col min="4904" max="4909" width="9.1796875" style="15"/>
    <col min="4910" max="4910" width="12.7265625" style="15" bestFit="1" customWidth="1"/>
    <col min="4911" max="5120" width="9.1796875" style="15"/>
    <col min="5121" max="5124" width="3.81640625" style="15" customWidth="1"/>
    <col min="5125" max="5125" width="4.26953125" style="15" customWidth="1"/>
    <col min="5126" max="5148" width="9.1796875" style="15"/>
    <col min="5149" max="5159" width="0" style="15" hidden="1" customWidth="1"/>
    <col min="5160" max="5165" width="9.1796875" style="15"/>
    <col min="5166" max="5166" width="12.7265625" style="15" bestFit="1" customWidth="1"/>
    <col min="5167" max="5376" width="9.1796875" style="15"/>
    <col min="5377" max="5380" width="3.81640625" style="15" customWidth="1"/>
    <col min="5381" max="5381" width="4.26953125" style="15" customWidth="1"/>
    <col min="5382" max="5404" width="9.1796875" style="15"/>
    <col min="5405" max="5415" width="0" style="15" hidden="1" customWidth="1"/>
    <col min="5416" max="5421" width="9.1796875" style="15"/>
    <col min="5422" max="5422" width="12.7265625" style="15" bestFit="1" customWidth="1"/>
    <col min="5423" max="5632" width="9.1796875" style="15"/>
    <col min="5633" max="5636" width="3.81640625" style="15" customWidth="1"/>
    <col min="5637" max="5637" width="4.26953125" style="15" customWidth="1"/>
    <col min="5638" max="5660" width="9.1796875" style="15"/>
    <col min="5661" max="5671" width="0" style="15" hidden="1" customWidth="1"/>
    <col min="5672" max="5677" width="9.1796875" style="15"/>
    <col min="5678" max="5678" width="12.7265625" style="15" bestFit="1" customWidth="1"/>
    <col min="5679" max="5888" width="9.1796875" style="15"/>
    <col min="5889" max="5892" width="3.81640625" style="15" customWidth="1"/>
    <col min="5893" max="5893" width="4.26953125" style="15" customWidth="1"/>
    <col min="5894" max="5916" width="9.1796875" style="15"/>
    <col min="5917" max="5927" width="0" style="15" hidden="1" customWidth="1"/>
    <col min="5928" max="5933" width="9.1796875" style="15"/>
    <col min="5934" max="5934" width="12.7265625" style="15" bestFit="1" customWidth="1"/>
    <col min="5935" max="6144" width="9.1796875" style="15"/>
    <col min="6145" max="6148" width="3.81640625" style="15" customWidth="1"/>
    <col min="6149" max="6149" width="4.26953125" style="15" customWidth="1"/>
    <col min="6150" max="6172" width="9.1796875" style="15"/>
    <col min="6173" max="6183" width="0" style="15" hidden="1" customWidth="1"/>
    <col min="6184" max="6189" width="9.1796875" style="15"/>
    <col min="6190" max="6190" width="12.7265625" style="15" bestFit="1" customWidth="1"/>
    <col min="6191" max="6400" width="9.1796875" style="15"/>
    <col min="6401" max="6404" width="3.81640625" style="15" customWidth="1"/>
    <col min="6405" max="6405" width="4.26953125" style="15" customWidth="1"/>
    <col min="6406" max="6428" width="9.1796875" style="15"/>
    <col min="6429" max="6439" width="0" style="15" hidden="1" customWidth="1"/>
    <col min="6440" max="6445" width="9.1796875" style="15"/>
    <col min="6446" max="6446" width="12.7265625" style="15" bestFit="1" customWidth="1"/>
    <col min="6447" max="6656" width="9.1796875" style="15"/>
    <col min="6657" max="6660" width="3.81640625" style="15" customWidth="1"/>
    <col min="6661" max="6661" width="4.26953125" style="15" customWidth="1"/>
    <col min="6662" max="6684" width="9.1796875" style="15"/>
    <col min="6685" max="6695" width="0" style="15" hidden="1" customWidth="1"/>
    <col min="6696" max="6701" width="9.1796875" style="15"/>
    <col min="6702" max="6702" width="12.7265625" style="15" bestFit="1" customWidth="1"/>
    <col min="6703" max="6912" width="9.1796875" style="15"/>
    <col min="6913" max="6916" width="3.81640625" style="15" customWidth="1"/>
    <col min="6917" max="6917" width="4.26953125" style="15" customWidth="1"/>
    <col min="6918" max="6940" width="9.1796875" style="15"/>
    <col min="6941" max="6951" width="0" style="15" hidden="1" customWidth="1"/>
    <col min="6952" max="6957" width="9.1796875" style="15"/>
    <col min="6958" max="6958" width="12.7265625" style="15" bestFit="1" customWidth="1"/>
    <col min="6959" max="7168" width="9.1796875" style="15"/>
    <col min="7169" max="7172" width="3.81640625" style="15" customWidth="1"/>
    <col min="7173" max="7173" width="4.26953125" style="15" customWidth="1"/>
    <col min="7174" max="7196" width="9.1796875" style="15"/>
    <col min="7197" max="7207" width="0" style="15" hidden="1" customWidth="1"/>
    <col min="7208" max="7213" width="9.1796875" style="15"/>
    <col min="7214" max="7214" width="12.7265625" style="15" bestFit="1" customWidth="1"/>
    <col min="7215" max="7424" width="9.1796875" style="15"/>
    <col min="7425" max="7428" width="3.81640625" style="15" customWidth="1"/>
    <col min="7429" max="7429" width="4.26953125" style="15" customWidth="1"/>
    <col min="7430" max="7452" width="9.1796875" style="15"/>
    <col min="7453" max="7463" width="0" style="15" hidden="1" customWidth="1"/>
    <col min="7464" max="7469" width="9.1796875" style="15"/>
    <col min="7470" max="7470" width="12.7265625" style="15" bestFit="1" customWidth="1"/>
    <col min="7471" max="7680" width="9.1796875" style="15"/>
    <col min="7681" max="7684" width="3.81640625" style="15" customWidth="1"/>
    <col min="7685" max="7685" width="4.26953125" style="15" customWidth="1"/>
    <col min="7686" max="7708" width="9.1796875" style="15"/>
    <col min="7709" max="7719" width="0" style="15" hidden="1" customWidth="1"/>
    <col min="7720" max="7725" width="9.1796875" style="15"/>
    <col min="7726" max="7726" width="12.7265625" style="15" bestFit="1" customWidth="1"/>
    <col min="7727" max="7936" width="9.1796875" style="15"/>
    <col min="7937" max="7940" width="3.81640625" style="15" customWidth="1"/>
    <col min="7941" max="7941" width="4.26953125" style="15" customWidth="1"/>
    <col min="7942" max="7964" width="9.1796875" style="15"/>
    <col min="7965" max="7975" width="0" style="15" hidden="1" customWidth="1"/>
    <col min="7976" max="7981" width="9.1796875" style="15"/>
    <col min="7982" max="7982" width="12.7265625" style="15" bestFit="1" customWidth="1"/>
    <col min="7983" max="8192" width="9.1796875" style="15"/>
    <col min="8193" max="8196" width="3.81640625" style="15" customWidth="1"/>
    <col min="8197" max="8197" width="4.26953125" style="15" customWidth="1"/>
    <col min="8198" max="8220" width="9.1796875" style="15"/>
    <col min="8221" max="8231" width="0" style="15" hidden="1" customWidth="1"/>
    <col min="8232" max="8237" width="9.1796875" style="15"/>
    <col min="8238" max="8238" width="12.7265625" style="15" bestFit="1" customWidth="1"/>
    <col min="8239" max="8448" width="9.1796875" style="15"/>
    <col min="8449" max="8452" width="3.81640625" style="15" customWidth="1"/>
    <col min="8453" max="8453" width="4.26953125" style="15" customWidth="1"/>
    <col min="8454" max="8476" width="9.1796875" style="15"/>
    <col min="8477" max="8487" width="0" style="15" hidden="1" customWidth="1"/>
    <col min="8488" max="8493" width="9.1796875" style="15"/>
    <col min="8494" max="8494" width="12.7265625" style="15" bestFit="1" customWidth="1"/>
    <col min="8495" max="8704" width="9.1796875" style="15"/>
    <col min="8705" max="8708" width="3.81640625" style="15" customWidth="1"/>
    <col min="8709" max="8709" width="4.26953125" style="15" customWidth="1"/>
    <col min="8710" max="8732" width="9.1796875" style="15"/>
    <col min="8733" max="8743" width="0" style="15" hidden="1" customWidth="1"/>
    <col min="8744" max="8749" width="9.1796875" style="15"/>
    <col min="8750" max="8750" width="12.7265625" style="15" bestFit="1" customWidth="1"/>
    <col min="8751" max="8960" width="9.1796875" style="15"/>
    <col min="8961" max="8964" width="3.81640625" style="15" customWidth="1"/>
    <col min="8965" max="8965" width="4.26953125" style="15" customWidth="1"/>
    <col min="8966" max="8988" width="9.1796875" style="15"/>
    <col min="8989" max="8999" width="0" style="15" hidden="1" customWidth="1"/>
    <col min="9000" max="9005" width="9.1796875" style="15"/>
    <col min="9006" max="9006" width="12.7265625" style="15" bestFit="1" customWidth="1"/>
    <col min="9007" max="9216" width="9.1796875" style="15"/>
    <col min="9217" max="9220" width="3.81640625" style="15" customWidth="1"/>
    <col min="9221" max="9221" width="4.26953125" style="15" customWidth="1"/>
    <col min="9222" max="9244" width="9.1796875" style="15"/>
    <col min="9245" max="9255" width="0" style="15" hidden="1" customWidth="1"/>
    <col min="9256" max="9261" width="9.1796875" style="15"/>
    <col min="9262" max="9262" width="12.7265625" style="15" bestFit="1" customWidth="1"/>
    <col min="9263" max="9472" width="9.1796875" style="15"/>
    <col min="9473" max="9476" width="3.81640625" style="15" customWidth="1"/>
    <col min="9477" max="9477" width="4.26953125" style="15" customWidth="1"/>
    <col min="9478" max="9500" width="9.1796875" style="15"/>
    <col min="9501" max="9511" width="0" style="15" hidden="1" customWidth="1"/>
    <col min="9512" max="9517" width="9.1796875" style="15"/>
    <col min="9518" max="9518" width="12.7265625" style="15" bestFit="1" customWidth="1"/>
    <col min="9519" max="9728" width="9.1796875" style="15"/>
    <col min="9729" max="9732" width="3.81640625" style="15" customWidth="1"/>
    <col min="9733" max="9733" width="4.26953125" style="15" customWidth="1"/>
    <col min="9734" max="9756" width="9.1796875" style="15"/>
    <col min="9757" max="9767" width="0" style="15" hidden="1" customWidth="1"/>
    <col min="9768" max="9773" width="9.1796875" style="15"/>
    <col min="9774" max="9774" width="12.7265625" style="15" bestFit="1" customWidth="1"/>
    <col min="9775" max="9984" width="9.1796875" style="15"/>
    <col min="9985" max="9988" width="3.81640625" style="15" customWidth="1"/>
    <col min="9989" max="9989" width="4.26953125" style="15" customWidth="1"/>
    <col min="9990" max="10012" width="9.1796875" style="15"/>
    <col min="10013" max="10023" width="0" style="15" hidden="1" customWidth="1"/>
    <col min="10024" max="10029" width="9.1796875" style="15"/>
    <col min="10030" max="10030" width="12.7265625" style="15" bestFit="1" customWidth="1"/>
    <col min="10031" max="10240" width="9.1796875" style="15"/>
    <col min="10241" max="10244" width="3.81640625" style="15" customWidth="1"/>
    <col min="10245" max="10245" width="4.26953125" style="15" customWidth="1"/>
    <col min="10246" max="10268" width="9.1796875" style="15"/>
    <col min="10269" max="10279" width="0" style="15" hidden="1" customWidth="1"/>
    <col min="10280" max="10285" width="9.1796875" style="15"/>
    <col min="10286" max="10286" width="12.7265625" style="15" bestFit="1" customWidth="1"/>
    <col min="10287" max="10496" width="9.1796875" style="15"/>
    <col min="10497" max="10500" width="3.81640625" style="15" customWidth="1"/>
    <col min="10501" max="10501" width="4.26953125" style="15" customWidth="1"/>
    <col min="10502" max="10524" width="9.1796875" style="15"/>
    <col min="10525" max="10535" width="0" style="15" hidden="1" customWidth="1"/>
    <col min="10536" max="10541" width="9.1796875" style="15"/>
    <col min="10542" max="10542" width="12.7265625" style="15" bestFit="1" customWidth="1"/>
    <col min="10543" max="10752" width="9.1796875" style="15"/>
    <col min="10753" max="10756" width="3.81640625" style="15" customWidth="1"/>
    <col min="10757" max="10757" width="4.26953125" style="15" customWidth="1"/>
    <col min="10758" max="10780" width="9.1796875" style="15"/>
    <col min="10781" max="10791" width="0" style="15" hidden="1" customWidth="1"/>
    <col min="10792" max="10797" width="9.1796875" style="15"/>
    <col min="10798" max="10798" width="12.7265625" style="15" bestFit="1" customWidth="1"/>
    <col min="10799" max="11008" width="9.1796875" style="15"/>
    <col min="11009" max="11012" width="3.81640625" style="15" customWidth="1"/>
    <col min="11013" max="11013" width="4.26953125" style="15" customWidth="1"/>
    <col min="11014" max="11036" width="9.1796875" style="15"/>
    <col min="11037" max="11047" width="0" style="15" hidden="1" customWidth="1"/>
    <col min="11048" max="11053" width="9.1796875" style="15"/>
    <col min="11054" max="11054" width="12.7265625" style="15" bestFit="1" customWidth="1"/>
    <col min="11055" max="11264" width="9.1796875" style="15"/>
    <col min="11265" max="11268" width="3.81640625" style="15" customWidth="1"/>
    <col min="11269" max="11269" width="4.26953125" style="15" customWidth="1"/>
    <col min="11270" max="11292" width="9.1796875" style="15"/>
    <col min="11293" max="11303" width="0" style="15" hidden="1" customWidth="1"/>
    <col min="11304" max="11309" width="9.1796875" style="15"/>
    <col min="11310" max="11310" width="12.7265625" style="15" bestFit="1" customWidth="1"/>
    <col min="11311" max="11520" width="9.1796875" style="15"/>
    <col min="11521" max="11524" width="3.81640625" style="15" customWidth="1"/>
    <col min="11525" max="11525" width="4.26953125" style="15" customWidth="1"/>
    <col min="11526" max="11548" width="9.1796875" style="15"/>
    <col min="11549" max="11559" width="0" style="15" hidden="1" customWidth="1"/>
    <col min="11560" max="11565" width="9.1796875" style="15"/>
    <col min="11566" max="11566" width="12.7265625" style="15" bestFit="1" customWidth="1"/>
    <col min="11567" max="11776" width="9.1796875" style="15"/>
    <col min="11777" max="11780" width="3.81640625" style="15" customWidth="1"/>
    <col min="11781" max="11781" width="4.26953125" style="15" customWidth="1"/>
    <col min="11782" max="11804" width="9.1796875" style="15"/>
    <col min="11805" max="11815" width="0" style="15" hidden="1" customWidth="1"/>
    <col min="11816" max="11821" width="9.1796875" style="15"/>
    <col min="11822" max="11822" width="12.7265625" style="15" bestFit="1" customWidth="1"/>
    <col min="11823" max="12032" width="9.1796875" style="15"/>
    <col min="12033" max="12036" width="3.81640625" style="15" customWidth="1"/>
    <col min="12037" max="12037" width="4.26953125" style="15" customWidth="1"/>
    <col min="12038" max="12060" width="9.1796875" style="15"/>
    <col min="12061" max="12071" width="0" style="15" hidden="1" customWidth="1"/>
    <col min="12072" max="12077" width="9.1796875" style="15"/>
    <col min="12078" max="12078" width="12.7265625" style="15" bestFit="1" customWidth="1"/>
    <col min="12079" max="12288" width="9.1796875" style="15"/>
    <col min="12289" max="12292" width="3.81640625" style="15" customWidth="1"/>
    <col min="12293" max="12293" width="4.26953125" style="15" customWidth="1"/>
    <col min="12294" max="12316" width="9.1796875" style="15"/>
    <col min="12317" max="12327" width="0" style="15" hidden="1" customWidth="1"/>
    <col min="12328" max="12333" width="9.1796875" style="15"/>
    <col min="12334" max="12334" width="12.7265625" style="15" bestFit="1" customWidth="1"/>
    <col min="12335" max="12544" width="9.1796875" style="15"/>
    <col min="12545" max="12548" width="3.81640625" style="15" customWidth="1"/>
    <col min="12549" max="12549" width="4.26953125" style="15" customWidth="1"/>
    <col min="12550" max="12572" width="9.1796875" style="15"/>
    <col min="12573" max="12583" width="0" style="15" hidden="1" customWidth="1"/>
    <col min="12584" max="12589" width="9.1796875" style="15"/>
    <col min="12590" max="12590" width="12.7265625" style="15" bestFit="1" customWidth="1"/>
    <col min="12591" max="12800" width="9.1796875" style="15"/>
    <col min="12801" max="12804" width="3.81640625" style="15" customWidth="1"/>
    <col min="12805" max="12805" width="4.26953125" style="15" customWidth="1"/>
    <col min="12806" max="12828" width="9.1796875" style="15"/>
    <col min="12829" max="12839" width="0" style="15" hidden="1" customWidth="1"/>
    <col min="12840" max="12845" width="9.1796875" style="15"/>
    <col min="12846" max="12846" width="12.7265625" style="15" bestFit="1" customWidth="1"/>
    <col min="12847" max="13056" width="9.1796875" style="15"/>
    <col min="13057" max="13060" width="3.81640625" style="15" customWidth="1"/>
    <col min="13061" max="13061" width="4.26953125" style="15" customWidth="1"/>
    <col min="13062" max="13084" width="9.1796875" style="15"/>
    <col min="13085" max="13095" width="0" style="15" hidden="1" customWidth="1"/>
    <col min="13096" max="13101" width="9.1796875" style="15"/>
    <col min="13102" max="13102" width="12.7265625" style="15" bestFit="1" customWidth="1"/>
    <col min="13103" max="13312" width="9.1796875" style="15"/>
    <col min="13313" max="13316" width="3.81640625" style="15" customWidth="1"/>
    <col min="13317" max="13317" width="4.26953125" style="15" customWidth="1"/>
    <col min="13318" max="13340" width="9.1796875" style="15"/>
    <col min="13341" max="13351" width="0" style="15" hidden="1" customWidth="1"/>
    <col min="13352" max="13357" width="9.1796875" style="15"/>
    <col min="13358" max="13358" width="12.7265625" style="15" bestFit="1" customWidth="1"/>
    <col min="13359" max="13568" width="9.1796875" style="15"/>
    <col min="13569" max="13572" width="3.81640625" style="15" customWidth="1"/>
    <col min="13573" max="13573" width="4.26953125" style="15" customWidth="1"/>
    <col min="13574" max="13596" width="9.1796875" style="15"/>
    <col min="13597" max="13607" width="0" style="15" hidden="1" customWidth="1"/>
    <col min="13608" max="13613" width="9.1796875" style="15"/>
    <col min="13614" max="13614" width="12.7265625" style="15" bestFit="1" customWidth="1"/>
    <col min="13615" max="13824" width="9.1796875" style="15"/>
    <col min="13825" max="13828" width="3.81640625" style="15" customWidth="1"/>
    <col min="13829" max="13829" width="4.26953125" style="15" customWidth="1"/>
    <col min="13830" max="13852" width="9.1796875" style="15"/>
    <col min="13853" max="13863" width="0" style="15" hidden="1" customWidth="1"/>
    <col min="13864" max="13869" width="9.1796875" style="15"/>
    <col min="13870" max="13870" width="12.7265625" style="15" bestFit="1" customWidth="1"/>
    <col min="13871" max="14080" width="9.1796875" style="15"/>
    <col min="14081" max="14084" width="3.81640625" style="15" customWidth="1"/>
    <col min="14085" max="14085" width="4.26953125" style="15" customWidth="1"/>
    <col min="14086" max="14108" width="9.1796875" style="15"/>
    <col min="14109" max="14119" width="0" style="15" hidden="1" customWidth="1"/>
    <col min="14120" max="14125" width="9.1796875" style="15"/>
    <col min="14126" max="14126" width="12.7265625" style="15" bestFit="1" customWidth="1"/>
    <col min="14127" max="14336" width="9.1796875" style="15"/>
    <col min="14337" max="14340" width="3.81640625" style="15" customWidth="1"/>
    <col min="14341" max="14341" width="4.26953125" style="15" customWidth="1"/>
    <col min="14342" max="14364" width="9.1796875" style="15"/>
    <col min="14365" max="14375" width="0" style="15" hidden="1" customWidth="1"/>
    <col min="14376" max="14381" width="9.1796875" style="15"/>
    <col min="14382" max="14382" width="12.7265625" style="15" bestFit="1" customWidth="1"/>
    <col min="14383" max="14592" width="9.1796875" style="15"/>
    <col min="14593" max="14596" width="3.81640625" style="15" customWidth="1"/>
    <col min="14597" max="14597" width="4.26953125" style="15" customWidth="1"/>
    <col min="14598" max="14620" width="9.1796875" style="15"/>
    <col min="14621" max="14631" width="0" style="15" hidden="1" customWidth="1"/>
    <col min="14632" max="14637" width="9.1796875" style="15"/>
    <col min="14638" max="14638" width="12.7265625" style="15" bestFit="1" customWidth="1"/>
    <col min="14639" max="14848" width="9.1796875" style="15"/>
    <col min="14849" max="14852" width="3.81640625" style="15" customWidth="1"/>
    <col min="14853" max="14853" width="4.26953125" style="15" customWidth="1"/>
    <col min="14854" max="14876" width="9.1796875" style="15"/>
    <col min="14877" max="14887" width="0" style="15" hidden="1" customWidth="1"/>
    <col min="14888" max="14893" width="9.1796875" style="15"/>
    <col min="14894" max="14894" width="12.7265625" style="15" bestFit="1" customWidth="1"/>
    <col min="14895" max="15104" width="9.1796875" style="15"/>
    <col min="15105" max="15108" width="3.81640625" style="15" customWidth="1"/>
    <col min="15109" max="15109" width="4.26953125" style="15" customWidth="1"/>
    <col min="15110" max="15132" width="9.1796875" style="15"/>
    <col min="15133" max="15143" width="0" style="15" hidden="1" customWidth="1"/>
    <col min="15144" max="15149" width="9.1796875" style="15"/>
    <col min="15150" max="15150" width="12.7265625" style="15" bestFit="1" customWidth="1"/>
    <col min="15151" max="15360" width="9.1796875" style="15"/>
    <col min="15361" max="15364" width="3.81640625" style="15" customWidth="1"/>
    <col min="15365" max="15365" width="4.26953125" style="15" customWidth="1"/>
    <col min="15366" max="15388" width="9.1796875" style="15"/>
    <col min="15389" max="15399" width="0" style="15" hidden="1" customWidth="1"/>
    <col min="15400" max="15405" width="9.1796875" style="15"/>
    <col min="15406" max="15406" width="12.7265625" style="15" bestFit="1" customWidth="1"/>
    <col min="15407" max="15616" width="9.1796875" style="15"/>
    <col min="15617" max="15620" width="3.81640625" style="15" customWidth="1"/>
    <col min="15621" max="15621" width="4.26953125" style="15" customWidth="1"/>
    <col min="15622" max="15644" width="9.1796875" style="15"/>
    <col min="15645" max="15655" width="0" style="15" hidden="1" customWidth="1"/>
    <col min="15656" max="15661" width="9.1796875" style="15"/>
    <col min="15662" max="15662" width="12.7265625" style="15" bestFit="1" customWidth="1"/>
    <col min="15663" max="15872" width="9.1796875" style="15"/>
    <col min="15873" max="15876" width="3.81640625" style="15" customWidth="1"/>
    <col min="15877" max="15877" width="4.26953125" style="15" customWidth="1"/>
    <col min="15878" max="15900" width="9.1796875" style="15"/>
    <col min="15901" max="15911" width="0" style="15" hidden="1" customWidth="1"/>
    <col min="15912" max="15917" width="9.1796875" style="15"/>
    <col min="15918" max="15918" width="12.7265625" style="15" bestFit="1" customWidth="1"/>
    <col min="15919" max="16128" width="9.1796875" style="15"/>
    <col min="16129" max="16132" width="3.81640625" style="15" customWidth="1"/>
    <col min="16133" max="16133" width="4.26953125" style="15" customWidth="1"/>
    <col min="16134" max="16156" width="9.1796875" style="15"/>
    <col min="16157" max="16167" width="0" style="15" hidden="1" customWidth="1"/>
    <col min="16168" max="16173" width="9.1796875" style="15"/>
    <col min="16174" max="16174" width="12.7265625" style="15" bestFit="1" customWidth="1"/>
    <col min="16175" max="16384" width="9.1796875" style="15"/>
  </cols>
  <sheetData>
    <row r="1" spans="1:46" ht="22.5" customHeight="1" x14ac:dyDescent="0.5">
      <c r="A1" s="2" t="s">
        <v>14</v>
      </c>
      <c r="B1" s="3"/>
      <c r="C1" s="3"/>
      <c r="D1" s="3"/>
      <c r="E1" s="3"/>
      <c r="F1" s="4"/>
      <c r="G1" s="4"/>
      <c r="H1" s="4"/>
      <c r="I1" s="3"/>
      <c r="J1" s="4"/>
      <c r="K1" s="4"/>
      <c r="L1" s="4"/>
      <c r="M1" s="4"/>
      <c r="N1" s="3"/>
      <c r="O1" s="4"/>
      <c r="P1" s="3"/>
      <c r="Q1" s="5"/>
      <c r="R1" s="5"/>
      <c r="S1" s="5"/>
      <c r="T1" s="5"/>
      <c r="AC1" s="7"/>
      <c r="AD1" s="8"/>
      <c r="AE1" s="8"/>
      <c r="AG1" s="10" t="s">
        <v>15</v>
      </c>
      <c r="AH1" s="11" t="s">
        <v>16</v>
      </c>
      <c r="AI1" s="12" t="str">
        <f>IF(AL79=260,AM76,"###")</f>
        <v>###</v>
      </c>
      <c r="AJ1" s="13"/>
      <c r="AK1" s="13"/>
      <c r="AL1" s="14"/>
      <c r="AM1" s="13"/>
      <c r="AP1" s="16"/>
      <c r="AQ1" s="16"/>
      <c r="AR1" s="16"/>
      <c r="AS1" s="16"/>
      <c r="AT1" s="16"/>
    </row>
    <row r="2" spans="1:46" ht="22.5" customHeight="1" x14ac:dyDescent="0.35">
      <c r="A2" s="17" t="s">
        <v>17</v>
      </c>
      <c r="B2" s="17" t="s">
        <v>18</v>
      </c>
      <c r="C2" s="17" t="s">
        <v>19</v>
      </c>
      <c r="D2" s="17" t="s">
        <v>20</v>
      </c>
      <c r="E2" s="18"/>
      <c r="F2" s="19"/>
      <c r="G2" s="19"/>
      <c r="H2" s="19"/>
      <c r="I2" s="20"/>
      <c r="J2" s="19"/>
      <c r="K2" s="19"/>
      <c r="L2" s="19"/>
      <c r="M2" s="19"/>
      <c r="N2" s="20"/>
      <c r="O2" s="19"/>
      <c r="P2" s="20"/>
      <c r="Q2" s="19"/>
      <c r="R2" s="19"/>
      <c r="S2" s="19"/>
      <c r="T2" s="19"/>
      <c r="U2" s="21"/>
      <c r="V2" s="21"/>
      <c r="W2" s="21"/>
      <c r="X2" s="21"/>
      <c r="Y2" s="21"/>
      <c r="Z2" s="21"/>
      <c r="AA2" s="21"/>
      <c r="AB2" s="22"/>
      <c r="AC2" s="23" t="s">
        <v>21</v>
      </c>
      <c r="AD2" s="24" t="s">
        <v>22</v>
      </c>
      <c r="AE2" s="24" t="s">
        <v>23</v>
      </c>
      <c r="AF2" s="25" t="s">
        <v>24</v>
      </c>
      <c r="AG2" s="25" t="s">
        <v>25</v>
      </c>
      <c r="AH2" s="26"/>
      <c r="AI2" s="26"/>
      <c r="AJ2" s="26"/>
      <c r="AK2" s="26"/>
      <c r="AL2" s="27"/>
      <c r="AM2" s="27"/>
      <c r="AN2" s="26"/>
    </row>
    <row r="3" spans="1:46" x14ac:dyDescent="0.35">
      <c r="A3" s="15" t="s">
        <v>26</v>
      </c>
      <c r="E3" s="20"/>
      <c r="F3" s="19"/>
      <c r="G3" s="19"/>
      <c r="H3" s="19"/>
      <c r="I3" s="20"/>
      <c r="J3" s="19"/>
      <c r="K3" s="19"/>
      <c r="L3" s="19"/>
      <c r="M3" s="19"/>
      <c r="N3" s="20"/>
      <c r="O3" s="19"/>
      <c r="P3" s="20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3"/>
      <c r="AD3" s="28"/>
      <c r="AE3" s="28"/>
      <c r="AF3" s="29" t="str">
        <f>IF(COUNTIF(AI3:AK3,"###")&gt;0,"###",AM3)</f>
        <v>###</v>
      </c>
      <c r="AG3" s="30"/>
      <c r="AI3" s="31" t="e">
        <f>IF(COUNTIF(AI4:AI7,"X")=4,"###",MIN(AI4:AI7))</f>
        <v>#DIV/0!</v>
      </c>
      <c r="AJ3" s="31" t="e">
        <f>IF(COUNTIF(AJ4:AJ7,"X")=4,"###",MIN(AJ4:AJ7))</f>
        <v>#DIV/0!</v>
      </c>
      <c r="AK3" s="31" t="e">
        <f>PERCENTILE(AK4:AK7,1/4)</f>
        <v>#DIV/0!</v>
      </c>
      <c r="AL3" s="32" t="str">
        <f>IF(COUNTIF(AI3:AK3,"###")&gt;0,"###",IF(COUNTBLANK(A4:D7)&gt;0,"###",IF(AND(AI3+AJ3&gt;5.75,AK3&gt;2),3,IF((AI3+AJ3&gt;4.75),2,IF(AND(AI3&gt;1.25,AJ3&gt;1.25),1,0)))))</f>
        <v>###</v>
      </c>
      <c r="AM3" s="32" t="str">
        <f>IF(AL$78&gt;0,"###",IF(AL3=3,"F",IF(AL3=2,"G",IF(AL3=1,"A",IF(AL3=0,"O","FEL")))))</f>
        <v>###</v>
      </c>
    </row>
    <row r="4" spans="1:46" x14ac:dyDescent="0.35">
      <c r="A4" s="33"/>
      <c r="B4" s="33"/>
      <c r="C4" s="33"/>
      <c r="D4" s="33"/>
      <c r="E4" s="34" t="s">
        <v>27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19"/>
      <c r="AC4" s="32" t="s">
        <v>28</v>
      </c>
      <c r="AF4" s="36" t="str">
        <f>IF(AH4&lt;4,"FEL",IF(COUNTBLANK(A4:D4)&gt;0,"###",IF(AL$79&lt;260,"OK",IF(COUNTIF(A4:D4,"X")=4,"XXX",IF(AVERAGE(A4:D4)&gt;0,AVERAGE(A4:D4),"")))))</f>
        <v>###</v>
      </c>
      <c r="AG4" s="37" t="str">
        <f>IF(AND(AL$79=260,MAX(A4:D4)-MIN(A4:D4)&gt;1),AG$1,"")</f>
        <v/>
      </c>
      <c r="AH4" s="15">
        <f>COUNTBLANK(A4:D4)+COUNTIF(A4:D4,"X")+COUNTIF(A4:D4,0)+COUNTIF(A4:D4,1)+COUNTIF(A4:D4,2)+COUNTIF(A4:D4,3)</f>
        <v>4</v>
      </c>
      <c r="AI4" s="38" t="e">
        <f>IF(COUNTIF(A4:D4,"X")=4,"X",AVERAGE(A4:D4))</f>
        <v>#DIV/0!</v>
      </c>
      <c r="AJ4" s="31" t="s">
        <v>29</v>
      </c>
      <c r="AK4" s="31" t="s">
        <v>29</v>
      </c>
      <c r="AM4" s="32" t="e">
        <f>IF(COUNTIF(AI4:AK4,"X")=3,"XXX",MAX(AI4:AK4))</f>
        <v>#DIV/0!</v>
      </c>
    </row>
    <row r="5" spans="1:46" x14ac:dyDescent="0.35">
      <c r="A5" s="33"/>
      <c r="B5" s="33"/>
      <c r="C5" s="33"/>
      <c r="D5" s="33"/>
      <c r="E5" s="34" t="s">
        <v>30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19"/>
      <c r="AD5" s="32" t="s">
        <v>31</v>
      </c>
      <c r="AF5" s="36" t="str">
        <f>IF(AH5&lt;4,"FEL",IF(COUNTBLANK(A5:D5)&gt;0,"###",IF(AL$79&lt;260,"OK",IF(COUNTIF(A5:D5,"X")=4,"XXX",IF(AVERAGE(A5:D5)&gt;0,AVERAGE(A5:D5),"")))))</f>
        <v>###</v>
      </c>
      <c r="AG5" s="37" t="str">
        <f>IF(AND(AL$79=260,MAX(A5:D5)-MIN(A5:D5)&gt;1),AG$1,"")</f>
        <v/>
      </c>
      <c r="AH5" s="15">
        <f t="shared" ref="AH5:AH67" si="0">COUNTBLANK(A5:D5)+COUNTIF(A5:D5,"X")+COUNTIF(A5:D5,0)+COUNTIF(A5:D5,1)+COUNTIF(A5:D5,2)+COUNTIF(A5:D5,3)</f>
        <v>4</v>
      </c>
      <c r="AI5" s="39" t="s">
        <v>29</v>
      </c>
      <c r="AJ5" s="38" t="e">
        <f>IF(COUNTIF(A5:D5,"X")=4,"X",AVERAGE(A5:D5))</f>
        <v>#DIV/0!</v>
      </c>
      <c r="AK5" s="31" t="s">
        <v>29</v>
      </c>
      <c r="AM5" s="32" t="e">
        <f>IF(COUNTIF(AI5:AK5,"X")=3,"XXX",MAX(AI5:AK5))</f>
        <v>#DIV/0!</v>
      </c>
    </row>
    <row r="6" spans="1:46" x14ac:dyDescent="0.35">
      <c r="A6" s="33"/>
      <c r="B6" s="33"/>
      <c r="C6" s="33"/>
      <c r="D6" s="33"/>
      <c r="E6" s="34" t="s">
        <v>32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19"/>
      <c r="AE6" s="32" t="s">
        <v>33</v>
      </c>
      <c r="AF6" s="36" t="str">
        <f>IF(AH6&lt;4,"FEL",IF(COUNTBLANK(A6:D6)&gt;0,"###",IF(AL$79&lt;260,"OK",IF(COUNTIF(A6:D6,"X")=4,"XXX",IF(AVERAGE(A6:D6)&gt;0,AVERAGE(A6:D6),"")))))</f>
        <v>###</v>
      </c>
      <c r="AG6" s="37" t="str">
        <f>IF(AND(AL$79=260,MAX(A6:D6)-MIN(A6:D6)&gt;1),AG$1,"")</f>
        <v/>
      </c>
      <c r="AH6" s="15">
        <f t="shared" si="0"/>
        <v>4</v>
      </c>
      <c r="AI6" s="39" t="s">
        <v>29</v>
      </c>
      <c r="AJ6" s="31" t="s">
        <v>29</v>
      </c>
      <c r="AK6" s="38" t="e">
        <f>IF(COUNTIF(A6:D6,"X")=4,"X",AVERAGE(A6:D6))</f>
        <v>#DIV/0!</v>
      </c>
      <c r="AM6" s="32" t="e">
        <f>IF(COUNTIF(AI6:AK6,"X")=3,"XXX",MAX(AI6:AK6))</f>
        <v>#DIV/0!</v>
      </c>
    </row>
    <row r="7" spans="1:46" x14ac:dyDescent="0.35">
      <c r="A7" s="33"/>
      <c r="B7" s="33"/>
      <c r="C7" s="33"/>
      <c r="D7" s="33"/>
      <c r="E7" s="34" t="s">
        <v>34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19"/>
      <c r="AE7" s="32" t="s">
        <v>35</v>
      </c>
      <c r="AF7" s="36" t="str">
        <f>IF(AH7&lt;4,"FEL",IF(COUNTBLANK(A7:D7)&gt;0,"###",IF(AL$79&lt;260,"OK",IF(COUNTIF(A7:D7,"X")=4,"XXX",IF(AVERAGE(A7:D7)&gt;0,AVERAGE(A7:D7),"")))))</f>
        <v>###</v>
      </c>
      <c r="AG7" s="37" t="str">
        <f>IF(AND(AL$79=260,MAX(A7:D7)-MIN(A7:D7)&gt;1),AG$1,"")</f>
        <v/>
      </c>
      <c r="AH7" s="15">
        <f t="shared" si="0"/>
        <v>4</v>
      </c>
      <c r="AI7" s="39" t="s">
        <v>29</v>
      </c>
      <c r="AJ7" s="31" t="s">
        <v>29</v>
      </c>
      <c r="AK7" s="38" t="e">
        <f>IF(COUNTIF(A7:D7,"X")=4,"X",AVERAGE(A7:D7))</f>
        <v>#DIV/0!</v>
      </c>
      <c r="AM7" s="32" t="e">
        <f>IF(COUNTIF(AI7:AK7,"X")=3,"XXX",MAX(AI7:AK7))</f>
        <v>#DIV/0!</v>
      </c>
    </row>
    <row r="8" spans="1:46" x14ac:dyDescent="0.35">
      <c r="A8" s="40" t="s">
        <v>36</v>
      </c>
      <c r="B8" s="40"/>
      <c r="C8" s="40"/>
      <c r="D8" s="40"/>
      <c r="E8" s="41"/>
      <c r="F8" s="19"/>
      <c r="G8" s="19"/>
      <c r="H8" s="19"/>
      <c r="I8" s="20"/>
      <c r="J8" s="19"/>
      <c r="K8" s="19"/>
      <c r="L8" s="19"/>
      <c r="M8" s="19"/>
      <c r="N8" s="20"/>
      <c r="O8" s="19"/>
      <c r="P8" s="20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E8" s="32"/>
      <c r="AF8" s="29" t="str">
        <f>IF(COUNTIF(AI8:AK8,"###")&gt;0,"###",AM8)</f>
        <v>###</v>
      </c>
      <c r="AG8" s="37"/>
      <c r="AI8" s="31" t="e">
        <f>IF(COUNTIF(AI9:AI15,"X")=7,"###",MIN(AI9:AI15))</f>
        <v>#DIV/0!</v>
      </c>
      <c r="AJ8" s="31" t="e">
        <f>IF(COUNTIF(AJ9:AJ15,"X")=7,"###",MIN(AJ9:AJ15))</f>
        <v>#DIV/0!</v>
      </c>
      <c r="AK8" s="31" t="e">
        <f>PERCENTILE(AK9:AK15,1/4)</f>
        <v>#DIV/0!</v>
      </c>
      <c r="AL8" s="32" t="str">
        <f>IF(COUNTIF(AI8:AK8,"###")&gt;0,"###",IF(COUNTBLANK(A9:D15)&gt;0,"###",IF(AND(AI8+AJ8&gt;5.75,AK8&gt;2),3,IF((AI8+AJ8&gt;4.75),2,IF(AND(AI8&gt;1.25,AJ8&gt;1.25),1,0)))))</f>
        <v>###</v>
      </c>
      <c r="AM8" s="32" t="str">
        <f>IF(AL$78&gt;0,"###",IF(AL8=3,"F",IF(AL8=2,"G",IF(AL8=1,"A",IF(AL8=0,"O","FEL")))))</f>
        <v>###</v>
      </c>
    </row>
    <row r="9" spans="1:46" x14ac:dyDescent="0.35">
      <c r="A9" s="33"/>
      <c r="B9" s="33"/>
      <c r="C9" s="33"/>
      <c r="D9" s="33"/>
      <c r="E9" s="34" t="s">
        <v>37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19"/>
      <c r="AC9" s="32" t="s">
        <v>38</v>
      </c>
      <c r="AF9" s="36" t="str">
        <f>IF(AH9&lt;4,"FEL",IF(COUNTBLANK(A9:D9)&gt;0,"###",IF(AL$79&lt;260,"OK",IF(COUNTIF(A9:D9,"X")=4,"XXX",IF(AVERAGE(A9:D9)&gt;0,AVERAGE(A9:D9),"")))))</f>
        <v>###</v>
      </c>
      <c r="AG9" s="37" t="str">
        <f t="shared" ref="AG9:AG15" si="1">IF(AND(AL$79=260,MAX(A9:D9)-MIN(A9:D9)&gt;1),AG$1,"")</f>
        <v/>
      </c>
      <c r="AH9" s="15">
        <f t="shared" si="0"/>
        <v>4</v>
      </c>
      <c r="AI9" s="38" t="e">
        <f>IF(COUNTIF(A9:D9,"X")=4,"X",AVERAGE(A9:D9))</f>
        <v>#DIV/0!</v>
      </c>
      <c r="AJ9" s="31" t="s">
        <v>29</v>
      </c>
      <c r="AK9" s="31" t="s">
        <v>29</v>
      </c>
      <c r="AM9" s="32" t="e">
        <f t="shared" ref="AM9:AM15" si="2">IF(COUNTIF(AI9:AK9,"X")=3,"XXX",MAX(AI9:AK9))</f>
        <v>#DIV/0!</v>
      </c>
    </row>
    <row r="10" spans="1:46" x14ac:dyDescent="0.35">
      <c r="A10" s="33"/>
      <c r="B10" s="33"/>
      <c r="C10" s="33"/>
      <c r="D10" s="33"/>
      <c r="E10" s="34" t="s">
        <v>39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19"/>
      <c r="AC10" s="32" t="s">
        <v>40</v>
      </c>
      <c r="AF10" s="36" t="str">
        <f t="shared" ref="AF10:AF15" si="3">IF(AH10&lt;4,"FEL",IF(COUNTBLANK(A10:D10)&gt;0,"###",IF(AL$79&lt;260,"OK",IF(COUNTIF(A10:D10,"X")=4,"XXX",IF(AVERAGE(A10:D10)&gt;0,AVERAGE(A10:D10),"")))))</f>
        <v>###</v>
      </c>
      <c r="AG10" s="37" t="str">
        <f t="shared" si="1"/>
        <v/>
      </c>
      <c r="AH10" s="15">
        <f t="shared" si="0"/>
        <v>4</v>
      </c>
      <c r="AI10" s="38" t="e">
        <f>IF(COUNTIF(A10:D10,"X")=4,"X",AVERAGE(A10:D10))</f>
        <v>#DIV/0!</v>
      </c>
      <c r="AJ10" s="31" t="s">
        <v>29</v>
      </c>
      <c r="AK10" s="31" t="s">
        <v>29</v>
      </c>
      <c r="AM10" s="32" t="e">
        <f t="shared" si="2"/>
        <v>#DIV/0!</v>
      </c>
    </row>
    <row r="11" spans="1:46" x14ac:dyDescent="0.35">
      <c r="A11" s="33"/>
      <c r="B11" s="33"/>
      <c r="C11" s="33"/>
      <c r="D11" s="33"/>
      <c r="E11" s="34" t="s">
        <v>41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19"/>
      <c r="AD11" s="32" t="s">
        <v>42</v>
      </c>
      <c r="AF11" s="36" t="str">
        <f t="shared" si="3"/>
        <v>###</v>
      </c>
      <c r="AG11" s="37" t="str">
        <f t="shared" si="1"/>
        <v/>
      </c>
      <c r="AH11" s="15">
        <f t="shared" si="0"/>
        <v>4</v>
      </c>
      <c r="AI11" s="39" t="s">
        <v>29</v>
      </c>
      <c r="AJ11" s="38" t="e">
        <f>IF(COUNTIF(A11:D11,"X")=4,"X",AVERAGE(A11:D11))</f>
        <v>#DIV/0!</v>
      </c>
      <c r="AK11" s="31" t="s">
        <v>29</v>
      </c>
      <c r="AM11" s="32" t="e">
        <f t="shared" si="2"/>
        <v>#DIV/0!</v>
      </c>
    </row>
    <row r="12" spans="1:46" x14ac:dyDescent="0.35">
      <c r="A12" s="33"/>
      <c r="B12" s="33"/>
      <c r="C12" s="33"/>
      <c r="D12" s="33"/>
      <c r="E12" s="34" t="s">
        <v>43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19"/>
      <c r="AE12" s="32" t="s">
        <v>44</v>
      </c>
      <c r="AF12" s="36" t="str">
        <f t="shared" si="3"/>
        <v>###</v>
      </c>
      <c r="AG12" s="37" t="str">
        <f t="shared" si="1"/>
        <v/>
      </c>
      <c r="AH12" s="15">
        <f t="shared" si="0"/>
        <v>4</v>
      </c>
      <c r="AI12" s="31" t="s">
        <v>29</v>
      </c>
      <c r="AJ12" s="31" t="s">
        <v>29</v>
      </c>
      <c r="AK12" s="38" t="e">
        <f>IF(COUNTIF(A12:D12,"X")=4,"X",AVERAGE(A12:D12))</f>
        <v>#DIV/0!</v>
      </c>
      <c r="AM12" s="32" t="e">
        <f t="shared" si="2"/>
        <v>#DIV/0!</v>
      </c>
    </row>
    <row r="13" spans="1:46" x14ac:dyDescent="0.35">
      <c r="A13" s="33"/>
      <c r="B13" s="33"/>
      <c r="C13" s="33"/>
      <c r="D13" s="33"/>
      <c r="E13" s="34" t="s">
        <v>45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19"/>
      <c r="AE13" s="32" t="s">
        <v>46</v>
      </c>
      <c r="AF13" s="36" t="str">
        <f t="shared" si="3"/>
        <v>###</v>
      </c>
      <c r="AG13" s="37" t="str">
        <f t="shared" si="1"/>
        <v/>
      </c>
      <c r="AH13" s="15">
        <f t="shared" si="0"/>
        <v>4</v>
      </c>
      <c r="AI13" s="31" t="s">
        <v>29</v>
      </c>
      <c r="AJ13" s="39" t="s">
        <v>29</v>
      </c>
      <c r="AK13" s="38" t="e">
        <f>IF(COUNTIF(A13:D13,"X")=4,"X",AVERAGE(A13:D13))</f>
        <v>#DIV/0!</v>
      </c>
      <c r="AM13" s="32" t="e">
        <f t="shared" si="2"/>
        <v>#DIV/0!</v>
      </c>
    </row>
    <row r="14" spans="1:46" x14ac:dyDescent="0.35">
      <c r="A14" s="33"/>
      <c r="B14" s="33"/>
      <c r="C14" s="33"/>
      <c r="D14" s="33"/>
      <c r="E14" s="34" t="s">
        <v>47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19"/>
      <c r="AE14" s="32" t="s">
        <v>48</v>
      </c>
      <c r="AF14" s="36" t="str">
        <f t="shared" si="3"/>
        <v>###</v>
      </c>
      <c r="AG14" s="37" t="str">
        <f t="shared" si="1"/>
        <v/>
      </c>
      <c r="AH14" s="15">
        <f t="shared" si="0"/>
        <v>4</v>
      </c>
      <c r="AI14" s="31" t="s">
        <v>29</v>
      </c>
      <c r="AJ14" s="31" t="s">
        <v>29</v>
      </c>
      <c r="AK14" s="38" t="e">
        <f>IF(COUNTIF(A14:D14,"X")=4,"X",AVERAGE(A14:D14))</f>
        <v>#DIV/0!</v>
      </c>
      <c r="AM14" s="32" t="e">
        <f t="shared" si="2"/>
        <v>#DIV/0!</v>
      </c>
    </row>
    <row r="15" spans="1:46" x14ac:dyDescent="0.35">
      <c r="A15" s="33"/>
      <c r="B15" s="33"/>
      <c r="C15" s="33"/>
      <c r="D15" s="33"/>
      <c r="E15" s="34" t="s">
        <v>49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19"/>
      <c r="AE15" s="32" t="s">
        <v>50</v>
      </c>
      <c r="AF15" s="36" t="str">
        <f t="shared" si="3"/>
        <v>###</v>
      </c>
      <c r="AG15" s="37" t="str">
        <f t="shared" si="1"/>
        <v/>
      </c>
      <c r="AH15" s="15">
        <f t="shared" si="0"/>
        <v>4</v>
      </c>
      <c r="AI15" s="31" t="s">
        <v>29</v>
      </c>
      <c r="AJ15" s="31" t="s">
        <v>29</v>
      </c>
      <c r="AK15" s="38" t="e">
        <f>IF(COUNTIF(A15:D15,"X")=4,"X",AVERAGE(A15:D15))</f>
        <v>#DIV/0!</v>
      </c>
      <c r="AM15" s="32" t="e">
        <f t="shared" si="2"/>
        <v>#DIV/0!</v>
      </c>
    </row>
    <row r="16" spans="1:46" x14ac:dyDescent="0.35">
      <c r="A16" s="15" t="s">
        <v>51</v>
      </c>
      <c r="E16" s="41"/>
      <c r="F16" s="19"/>
      <c r="G16" s="19"/>
      <c r="H16" s="19"/>
      <c r="I16" s="20"/>
      <c r="J16" s="19"/>
      <c r="K16" s="19"/>
      <c r="L16" s="19"/>
      <c r="M16" s="19"/>
      <c r="N16" s="20"/>
      <c r="O16" s="19"/>
      <c r="P16" s="20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E16" s="32"/>
      <c r="AF16" s="29" t="str">
        <f>IF(COUNTIF(AI16:AK16,"###")&gt;0,"###",AM16)</f>
        <v>###</v>
      </c>
      <c r="AG16" s="37"/>
      <c r="AI16" s="31" t="s">
        <v>29</v>
      </c>
      <c r="AJ16" s="31" t="e">
        <f>IF(COUNTIF(AJ17:AJ19,"X")=3,"###",MIN(AJ17:AJ19))</f>
        <v>#DIV/0!</v>
      </c>
      <c r="AK16" s="31" t="e">
        <f>PERCENTILE(AK17:AK19,1/4)</f>
        <v>#DIV/0!</v>
      </c>
      <c r="AL16" s="32" t="str">
        <f>IF(COUNTIF(AI16:AK16,"###")&gt;0,"###",IF(COUNTBLANK(A17:D19)&gt;0,"###",IF(AND(AJ16&gt;2.75,AK16&gt;2),3,IF(AJ16&gt;2,2,IF(AJ16&gt;1.25,1,0)))))</f>
        <v>###</v>
      </c>
      <c r="AM16" s="32" t="str">
        <f>IF(AL$78&gt;0,"###",IF(AL16=3,"F",IF(AL16=2,"G",IF(AL16=1,"A",IF(AL16=0,"O","FEL")))))</f>
        <v>###</v>
      </c>
    </row>
    <row r="17" spans="1:39" x14ac:dyDescent="0.35">
      <c r="A17" s="33"/>
      <c r="B17" s="33"/>
      <c r="C17" s="33"/>
      <c r="D17" s="33"/>
      <c r="E17" s="34" t="s">
        <v>52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19"/>
      <c r="AD17" s="32" t="s">
        <v>53</v>
      </c>
      <c r="AF17" s="36" t="str">
        <f>IF(AH17&lt;4,"FEL",IF(COUNTBLANK(A17:D17)&gt;0,"###",IF(AL$79&lt;260,"OK",IF(COUNTIF(A17:D17,"X")=4,"XXX",IF(AVERAGE(A17:D17)&gt;0,AVERAGE(A17:D17),"")))))</f>
        <v>###</v>
      </c>
      <c r="AG17" s="37" t="str">
        <f>IF(AND(AL$79=260,MAX(A17:D17)-MIN(A17:D17)&gt;1),AG$1,"")</f>
        <v/>
      </c>
      <c r="AH17" s="15">
        <f t="shared" si="0"/>
        <v>4</v>
      </c>
      <c r="AI17" s="31" t="s">
        <v>29</v>
      </c>
      <c r="AJ17" s="38" t="e">
        <f>IF(COUNTIF(A17:D17,"X")=4,"X",AVERAGE(A17:D17))</f>
        <v>#DIV/0!</v>
      </c>
      <c r="AK17" s="31" t="s">
        <v>29</v>
      </c>
      <c r="AM17" s="32" t="e">
        <f>IF(COUNTIF(AI17:AK17,"X")=3,"XXX",MAX(AI17:AK17))</f>
        <v>#DIV/0!</v>
      </c>
    </row>
    <row r="18" spans="1:39" x14ac:dyDescent="0.35">
      <c r="A18" s="33"/>
      <c r="B18" s="33"/>
      <c r="C18" s="33"/>
      <c r="D18" s="33"/>
      <c r="E18" s="34" t="s">
        <v>54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19"/>
      <c r="AE18" s="32" t="s">
        <v>55</v>
      </c>
      <c r="AF18" s="36" t="str">
        <f>IF(AH18&lt;4,"FEL",IF(COUNTBLANK(A18:D18)&gt;0,"###",IF(AL$79&lt;260,"OK",IF(COUNTIF(A18:D18,"X")=4,"XXX",IF(AVERAGE(A18:D18)&gt;0,AVERAGE(A18:D18),"")))))</f>
        <v>###</v>
      </c>
      <c r="AG18" s="37" t="str">
        <f>IF(AND(AL$79=260,MAX(A18:D18)-MIN(A18:D18)&gt;1),AG$1,"")</f>
        <v/>
      </c>
      <c r="AH18" s="15">
        <f t="shared" si="0"/>
        <v>4</v>
      </c>
      <c r="AI18" s="31" t="s">
        <v>29</v>
      </c>
      <c r="AJ18" s="31" t="s">
        <v>29</v>
      </c>
      <c r="AK18" s="38" t="e">
        <f>IF(COUNTIF(A18:D18,"X")=4,"X",AVERAGE(A18:D18))</f>
        <v>#DIV/0!</v>
      </c>
      <c r="AM18" s="32" t="e">
        <f>IF(COUNTIF(AI18:AK18,"X")=3,"XXX",MAX(AI18:AK18))</f>
        <v>#DIV/0!</v>
      </c>
    </row>
    <row r="19" spans="1:39" x14ac:dyDescent="0.35">
      <c r="A19" s="33"/>
      <c r="B19" s="33"/>
      <c r="C19" s="33"/>
      <c r="D19" s="33"/>
      <c r="E19" s="34" t="s">
        <v>56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9"/>
      <c r="AE19" s="32" t="s">
        <v>57</v>
      </c>
      <c r="AF19" s="36" t="str">
        <f>IF(AH19&lt;4,"FEL",IF(COUNTBLANK(A19:D19)&gt;0,"###",IF(AL$79&lt;260,"OK",IF(COUNTIF(A19:D19,"X")=4,"XXX",IF(AVERAGE(A19:D19)&gt;0,AVERAGE(A19:D19),"")))))</f>
        <v>###</v>
      </c>
      <c r="AG19" s="37" t="str">
        <f>IF(AND(AL$79=260,MAX(A19:D19)-MIN(A19:D19)&gt;1),AG$1,"")</f>
        <v/>
      </c>
      <c r="AH19" s="15">
        <f t="shared" si="0"/>
        <v>4</v>
      </c>
      <c r="AI19" s="31" t="s">
        <v>29</v>
      </c>
      <c r="AJ19" s="31" t="s">
        <v>29</v>
      </c>
      <c r="AK19" s="38" t="e">
        <f>IF(COUNTIF(A19:D19,"X")=4,"X",AVERAGE(A19:D19))</f>
        <v>#DIV/0!</v>
      </c>
      <c r="AM19" s="32" t="e">
        <f>IF(COUNTIF(AI19:AK19,"X")=3,"XXX",MAX(AI19:AK19))</f>
        <v>#DIV/0!</v>
      </c>
    </row>
    <row r="20" spans="1:39" x14ac:dyDescent="0.35">
      <c r="A20" s="15" t="s">
        <v>58</v>
      </c>
      <c r="E20" s="41"/>
      <c r="F20" s="19"/>
      <c r="G20" s="19"/>
      <c r="H20" s="19"/>
      <c r="I20" s="20"/>
      <c r="J20" s="19"/>
      <c r="K20" s="19"/>
      <c r="L20" s="19"/>
      <c r="M20" s="19"/>
      <c r="N20" s="20"/>
      <c r="O20" s="19"/>
      <c r="P20" s="2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F20" s="29" t="str">
        <f>IF(COUNTIF(AI20:AK20,"###")&gt;0,"###",AM20)</f>
        <v>###</v>
      </c>
      <c r="AG20" s="37"/>
      <c r="AI20" s="31" t="e">
        <f>IF(COUNTIF(AI21:AI33,"X")=13,"###",MIN(AI21:AI33))</f>
        <v>#DIV/0!</v>
      </c>
      <c r="AJ20" s="31" t="e">
        <f>IF(COUNTIF(AJ21:AJ33,"X")=13,"###",MIN(AJ21:AJ33))</f>
        <v>#DIV/0!</v>
      </c>
      <c r="AK20" s="31" t="e">
        <f>PERCENTILE(AK21:AK33,1/4)</f>
        <v>#DIV/0!</v>
      </c>
      <c r="AL20" s="32" t="str">
        <f>IF(COUNTIF(AI20:AK20,"###")&gt;0,"###",IF(COUNTBLANK(A21:D33)&gt;0,"###",IF(AND(AI20+AJ20&gt;5.75,AK20&gt;2),3,IF((AI20+AJ20&gt;4.75),2,IF(AND(AI20&gt;1.25,AJ20&gt;1.25),1,0)))))</f>
        <v>###</v>
      </c>
      <c r="AM20" s="32" t="str">
        <f>IF(AL$78&gt;0,"###",IF(AL20=3,"F",IF(AL20=2,"G",IF(AL20=1,"A",IF(AL20=0,"O","FEL")))))</f>
        <v>###</v>
      </c>
    </row>
    <row r="21" spans="1:39" x14ac:dyDescent="0.35">
      <c r="A21" s="33"/>
      <c r="B21" s="33"/>
      <c r="C21" s="33"/>
      <c r="D21" s="33"/>
      <c r="E21" s="34" t="s">
        <v>59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19"/>
      <c r="AC21" s="32" t="s">
        <v>60</v>
      </c>
      <c r="AF21" s="36" t="str">
        <f>IF(AH21&lt;4,"FEL",IF(COUNTBLANK(A21:D21)&gt;0,"###",IF(AL$79&lt;260,"OK",IF(COUNTIF(A21:D21,"X")=4,"XXX",IF(AVERAGE(A21:D21)&gt;0,AVERAGE(A21:D21),"")))))</f>
        <v>###</v>
      </c>
      <c r="AG21" s="37" t="str">
        <f t="shared" ref="AG21:AG33" si="4">IF(AND(AL$79=260,MAX(A21:D21)-MIN(A21:D21)&gt;1),AG$1,"")</f>
        <v/>
      </c>
      <c r="AH21" s="15">
        <f t="shared" si="0"/>
        <v>4</v>
      </c>
      <c r="AI21" s="38" t="e">
        <f>IF(COUNTIF(A21:D21,"X")=4,"X",AVERAGE(A21:D21))</f>
        <v>#DIV/0!</v>
      </c>
      <c r="AJ21" s="31" t="s">
        <v>29</v>
      </c>
      <c r="AK21" s="31" t="s">
        <v>29</v>
      </c>
      <c r="AM21" s="32" t="e">
        <f t="shared" ref="AM21:AM33" si="5">IF(COUNTIF(AI21:AK21,"X")=3,"XXX",MAX(AI21:AK21))</f>
        <v>#DIV/0!</v>
      </c>
    </row>
    <row r="22" spans="1:39" x14ac:dyDescent="0.35">
      <c r="A22" s="33"/>
      <c r="B22" s="33"/>
      <c r="C22" s="33"/>
      <c r="D22" s="33"/>
      <c r="E22" s="34" t="s">
        <v>61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9"/>
      <c r="AC22" s="32" t="s">
        <v>62</v>
      </c>
      <c r="AF22" s="36" t="str">
        <f t="shared" ref="AF22:AF33" si="6">IF(AH22&lt;4,"FEL",IF(COUNTBLANK(A22:D22)&gt;0,"###",IF(AL$79&lt;260,"OK",IF(COUNTIF(A22:D22,"X")=4,"XXX",IF(AVERAGE(A22:D22)&gt;0,AVERAGE(A22:D22),"")))))</f>
        <v>###</v>
      </c>
      <c r="AG22" s="37" t="str">
        <f t="shared" si="4"/>
        <v/>
      </c>
      <c r="AH22" s="15">
        <f t="shared" si="0"/>
        <v>4</v>
      </c>
      <c r="AI22" s="38" t="e">
        <f>IF(COUNTIF(A22:D22,"X")=4,"X",AVERAGE(A22:D22))</f>
        <v>#DIV/0!</v>
      </c>
      <c r="AJ22" s="31" t="s">
        <v>29</v>
      </c>
      <c r="AK22" s="31" t="s">
        <v>29</v>
      </c>
      <c r="AM22" s="32" t="e">
        <f t="shared" si="5"/>
        <v>#DIV/0!</v>
      </c>
    </row>
    <row r="23" spans="1:39" x14ac:dyDescent="0.35">
      <c r="A23" s="33"/>
      <c r="B23" s="33"/>
      <c r="C23" s="33"/>
      <c r="D23" s="33"/>
      <c r="E23" s="34" t="s">
        <v>63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19"/>
      <c r="AD23" s="32" t="s">
        <v>64</v>
      </c>
      <c r="AF23" s="36" t="str">
        <f t="shared" si="6"/>
        <v>###</v>
      </c>
      <c r="AG23" s="37" t="str">
        <f t="shared" si="4"/>
        <v/>
      </c>
      <c r="AH23" s="15">
        <f t="shared" si="0"/>
        <v>4</v>
      </c>
      <c r="AI23" s="31" t="s">
        <v>29</v>
      </c>
      <c r="AJ23" s="38" t="e">
        <f>IF(COUNTIF(A23:D23,"X")=4,"X",AVERAGE(A23:D23))</f>
        <v>#DIV/0!</v>
      </c>
      <c r="AK23" s="31" t="s">
        <v>29</v>
      </c>
      <c r="AM23" s="32" t="e">
        <f t="shared" si="5"/>
        <v>#DIV/0!</v>
      </c>
    </row>
    <row r="24" spans="1:39" x14ac:dyDescent="0.35">
      <c r="A24" s="33"/>
      <c r="B24" s="33"/>
      <c r="C24" s="33"/>
      <c r="D24" s="33"/>
      <c r="E24" s="34" t="s">
        <v>65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19"/>
      <c r="AD24" s="32" t="s">
        <v>66</v>
      </c>
      <c r="AF24" s="36" t="str">
        <f t="shared" si="6"/>
        <v>###</v>
      </c>
      <c r="AG24" s="37" t="str">
        <f t="shared" si="4"/>
        <v/>
      </c>
      <c r="AH24" s="15">
        <f t="shared" si="0"/>
        <v>4</v>
      </c>
      <c r="AI24" s="31" t="s">
        <v>29</v>
      </c>
      <c r="AJ24" s="38" t="e">
        <f>IF(COUNTIF(A24:D24,"X")=4,"X",AVERAGE(A24:D24))</f>
        <v>#DIV/0!</v>
      </c>
      <c r="AK24" s="31" t="s">
        <v>29</v>
      </c>
      <c r="AM24" s="32" t="e">
        <f t="shared" si="5"/>
        <v>#DIV/0!</v>
      </c>
    </row>
    <row r="25" spans="1:39" x14ac:dyDescent="0.35">
      <c r="A25" s="33"/>
      <c r="B25" s="33"/>
      <c r="C25" s="33"/>
      <c r="D25" s="33"/>
      <c r="E25" s="34" t="s">
        <v>67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19"/>
      <c r="AE25" s="32" t="s">
        <v>68</v>
      </c>
      <c r="AF25" s="36" t="str">
        <f t="shared" si="6"/>
        <v>###</v>
      </c>
      <c r="AG25" s="37" t="str">
        <f t="shared" si="4"/>
        <v/>
      </c>
      <c r="AH25" s="15">
        <f t="shared" si="0"/>
        <v>4</v>
      </c>
      <c r="AI25" s="31" t="s">
        <v>29</v>
      </c>
      <c r="AJ25" s="31" t="s">
        <v>29</v>
      </c>
      <c r="AK25" s="38" t="e">
        <f t="shared" ref="AK25:AK33" si="7">IF(COUNTIF(A25:D25,"X")=4,"X",AVERAGE(A25:D25))</f>
        <v>#DIV/0!</v>
      </c>
      <c r="AM25" s="32" t="e">
        <f t="shared" si="5"/>
        <v>#DIV/0!</v>
      </c>
    </row>
    <row r="26" spans="1:39" x14ac:dyDescent="0.35">
      <c r="A26" s="33"/>
      <c r="B26" s="33"/>
      <c r="C26" s="33"/>
      <c r="D26" s="33"/>
      <c r="E26" s="34" t="s">
        <v>69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19"/>
      <c r="AE26" s="32" t="s">
        <v>70</v>
      </c>
      <c r="AF26" s="36" t="str">
        <f t="shared" si="6"/>
        <v>###</v>
      </c>
      <c r="AG26" s="37" t="str">
        <f t="shared" si="4"/>
        <v/>
      </c>
      <c r="AH26" s="15">
        <f t="shared" si="0"/>
        <v>4</v>
      </c>
      <c r="AI26" s="31" t="s">
        <v>29</v>
      </c>
      <c r="AJ26" s="31" t="s">
        <v>29</v>
      </c>
      <c r="AK26" s="38" t="e">
        <f t="shared" si="7"/>
        <v>#DIV/0!</v>
      </c>
      <c r="AM26" s="32" t="e">
        <f t="shared" si="5"/>
        <v>#DIV/0!</v>
      </c>
    </row>
    <row r="27" spans="1:39" x14ac:dyDescent="0.35">
      <c r="A27" s="33"/>
      <c r="B27" s="33"/>
      <c r="C27" s="33"/>
      <c r="D27" s="33"/>
      <c r="E27" s="34" t="s">
        <v>71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19"/>
      <c r="AE27" s="32" t="s">
        <v>72</v>
      </c>
      <c r="AF27" s="36" t="str">
        <f t="shared" si="6"/>
        <v>###</v>
      </c>
      <c r="AG27" s="37" t="str">
        <f t="shared" si="4"/>
        <v/>
      </c>
      <c r="AH27" s="15">
        <f t="shared" si="0"/>
        <v>4</v>
      </c>
      <c r="AI27" s="31" t="s">
        <v>29</v>
      </c>
      <c r="AJ27" s="31" t="s">
        <v>29</v>
      </c>
      <c r="AK27" s="38" t="e">
        <f t="shared" si="7"/>
        <v>#DIV/0!</v>
      </c>
      <c r="AM27" s="32" t="e">
        <f t="shared" si="5"/>
        <v>#DIV/0!</v>
      </c>
    </row>
    <row r="28" spans="1:39" x14ac:dyDescent="0.35">
      <c r="A28" s="33"/>
      <c r="B28" s="33"/>
      <c r="C28" s="33"/>
      <c r="D28" s="33"/>
      <c r="E28" s="34" t="s">
        <v>73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19"/>
      <c r="AE28" s="32" t="s">
        <v>74</v>
      </c>
      <c r="AF28" s="36" t="str">
        <f t="shared" si="6"/>
        <v>###</v>
      </c>
      <c r="AG28" s="37" t="str">
        <f t="shared" si="4"/>
        <v/>
      </c>
      <c r="AH28" s="15">
        <f t="shared" si="0"/>
        <v>4</v>
      </c>
      <c r="AI28" s="31" t="s">
        <v>29</v>
      </c>
      <c r="AJ28" s="31" t="s">
        <v>29</v>
      </c>
      <c r="AK28" s="38" t="e">
        <f t="shared" si="7"/>
        <v>#DIV/0!</v>
      </c>
      <c r="AM28" s="32" t="e">
        <f t="shared" si="5"/>
        <v>#DIV/0!</v>
      </c>
    </row>
    <row r="29" spans="1:39" x14ac:dyDescent="0.35">
      <c r="A29" s="33"/>
      <c r="B29" s="33"/>
      <c r="C29" s="33"/>
      <c r="D29" s="33"/>
      <c r="E29" s="34" t="s">
        <v>75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19"/>
      <c r="AE29" s="32" t="s">
        <v>76</v>
      </c>
      <c r="AF29" s="36" t="str">
        <f t="shared" si="6"/>
        <v>###</v>
      </c>
      <c r="AG29" s="37" t="str">
        <f t="shared" si="4"/>
        <v/>
      </c>
      <c r="AH29" s="15">
        <f t="shared" si="0"/>
        <v>4</v>
      </c>
      <c r="AI29" s="31" t="s">
        <v>29</v>
      </c>
      <c r="AJ29" s="31" t="s">
        <v>29</v>
      </c>
      <c r="AK29" s="38" t="e">
        <f t="shared" si="7"/>
        <v>#DIV/0!</v>
      </c>
      <c r="AM29" s="32" t="e">
        <f t="shared" si="5"/>
        <v>#DIV/0!</v>
      </c>
    </row>
    <row r="30" spans="1:39" x14ac:dyDescent="0.35">
      <c r="A30" s="33"/>
      <c r="B30" s="33"/>
      <c r="C30" s="33"/>
      <c r="D30" s="33"/>
      <c r="E30" s="34" t="s">
        <v>77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19"/>
      <c r="AE30" s="32" t="s">
        <v>78</v>
      </c>
      <c r="AF30" s="36" t="str">
        <f t="shared" si="6"/>
        <v>###</v>
      </c>
      <c r="AG30" s="37" t="str">
        <f t="shared" si="4"/>
        <v/>
      </c>
      <c r="AH30" s="15">
        <f t="shared" si="0"/>
        <v>4</v>
      </c>
      <c r="AI30" s="31" t="s">
        <v>29</v>
      </c>
      <c r="AJ30" s="31" t="s">
        <v>29</v>
      </c>
      <c r="AK30" s="38" t="e">
        <f t="shared" si="7"/>
        <v>#DIV/0!</v>
      </c>
      <c r="AM30" s="32" t="e">
        <f t="shared" si="5"/>
        <v>#DIV/0!</v>
      </c>
    </row>
    <row r="31" spans="1:39" x14ac:dyDescent="0.35">
      <c r="A31" s="33"/>
      <c r="B31" s="33"/>
      <c r="C31" s="33"/>
      <c r="D31" s="33"/>
      <c r="E31" s="34" t="s">
        <v>79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19"/>
      <c r="AE31" s="32" t="s">
        <v>80</v>
      </c>
      <c r="AF31" s="36" t="str">
        <f t="shared" si="6"/>
        <v>###</v>
      </c>
      <c r="AG31" s="37" t="str">
        <f t="shared" si="4"/>
        <v/>
      </c>
      <c r="AH31" s="15">
        <f t="shared" si="0"/>
        <v>4</v>
      </c>
      <c r="AI31" s="31" t="s">
        <v>29</v>
      </c>
      <c r="AJ31" s="31" t="s">
        <v>29</v>
      </c>
      <c r="AK31" s="38" t="e">
        <f t="shared" si="7"/>
        <v>#DIV/0!</v>
      </c>
      <c r="AM31" s="32" t="e">
        <f t="shared" si="5"/>
        <v>#DIV/0!</v>
      </c>
    </row>
    <row r="32" spans="1:39" x14ac:dyDescent="0.35">
      <c r="A32" s="33"/>
      <c r="B32" s="33"/>
      <c r="C32" s="33"/>
      <c r="D32" s="33"/>
      <c r="E32" s="34" t="s">
        <v>81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19"/>
      <c r="AE32" s="32" t="s">
        <v>82</v>
      </c>
      <c r="AF32" s="36" t="str">
        <f t="shared" si="6"/>
        <v>###</v>
      </c>
      <c r="AG32" s="37" t="str">
        <f t="shared" si="4"/>
        <v/>
      </c>
      <c r="AH32" s="15">
        <f t="shared" si="0"/>
        <v>4</v>
      </c>
      <c r="AI32" s="31" t="s">
        <v>29</v>
      </c>
      <c r="AJ32" s="31" t="s">
        <v>29</v>
      </c>
      <c r="AK32" s="38" t="e">
        <f t="shared" si="7"/>
        <v>#DIV/0!</v>
      </c>
      <c r="AM32" s="32" t="e">
        <f t="shared" si="5"/>
        <v>#DIV/0!</v>
      </c>
    </row>
    <row r="33" spans="1:39" x14ac:dyDescent="0.35">
      <c r="A33" s="33"/>
      <c r="B33" s="33"/>
      <c r="C33" s="33"/>
      <c r="D33" s="33"/>
      <c r="E33" s="34" t="s">
        <v>83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19"/>
      <c r="AE33" s="32" t="s">
        <v>84</v>
      </c>
      <c r="AF33" s="36" t="str">
        <f t="shared" si="6"/>
        <v>###</v>
      </c>
      <c r="AG33" s="37" t="str">
        <f t="shared" si="4"/>
        <v/>
      </c>
      <c r="AH33" s="15">
        <f t="shared" si="0"/>
        <v>4</v>
      </c>
      <c r="AI33" s="31" t="s">
        <v>29</v>
      </c>
      <c r="AJ33" s="31" t="s">
        <v>29</v>
      </c>
      <c r="AK33" s="38" t="e">
        <f t="shared" si="7"/>
        <v>#DIV/0!</v>
      </c>
      <c r="AM33" s="32" t="e">
        <f t="shared" si="5"/>
        <v>#DIV/0!</v>
      </c>
    </row>
    <row r="34" spans="1:39" x14ac:dyDescent="0.35">
      <c r="A34" s="15" t="s">
        <v>85</v>
      </c>
      <c r="E34" s="41"/>
      <c r="F34" s="19"/>
      <c r="G34" s="19"/>
      <c r="H34" s="19"/>
      <c r="I34" s="20"/>
      <c r="J34" s="19"/>
      <c r="K34" s="19"/>
      <c r="L34" s="19"/>
      <c r="M34" s="19"/>
      <c r="N34" s="20"/>
      <c r="O34" s="19"/>
      <c r="P34" s="20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E34" s="32"/>
      <c r="AF34" s="29" t="str">
        <f>IF(COUNTIF(AI34:AK34,"###")&gt;0,"###",AM34)</f>
        <v>###</v>
      </c>
      <c r="AG34" s="37"/>
      <c r="AI34" s="31" t="e">
        <f>IF(COUNTIF(AI35:AI46,"X")=12,"###",MIN(AI35:AI46))</f>
        <v>#DIV/0!</v>
      </c>
      <c r="AJ34" s="31" t="e">
        <f>IF(COUNTIF(AJ35:AJ46,"X")=12,"###",MIN(AJ35:AJ46))</f>
        <v>#DIV/0!</v>
      </c>
      <c r="AK34" s="31" t="e">
        <f>PERCENTILE(AK35:AK46,1/4)</f>
        <v>#DIV/0!</v>
      </c>
      <c r="AL34" s="32" t="str">
        <f>IF(COUNTIF(AI34:AK34,"###")&gt;0,"###",IF(COUNTBLANK(A35:D46)&gt;0,"###",IF(AND(AI34+AJ34&gt;5.75,AK34&gt;2),3,IF((AI34+AJ34&gt;4.75),2,IF(AND(AI34&gt;1.25,AJ34&gt;1.25),1,0)))))</f>
        <v>###</v>
      </c>
      <c r="AM34" s="32" t="str">
        <f>IF(AL$78&gt;0,"###",IF(AL34=3,"F",IF(AL34=2,"G",IF(AL34=1,"A",IF(AL34=0,"O","FEL")))))</f>
        <v>###</v>
      </c>
    </row>
    <row r="35" spans="1:39" x14ac:dyDescent="0.35">
      <c r="A35" s="33"/>
      <c r="B35" s="33"/>
      <c r="C35" s="33"/>
      <c r="D35" s="33"/>
      <c r="E35" s="34" t="s">
        <v>86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19"/>
      <c r="AC35" s="32" t="s">
        <v>87</v>
      </c>
      <c r="AF35" s="36" t="str">
        <f>IF(AH35&lt;4,"FEL",IF(COUNTBLANK(A35:D35)&gt;0,"###",IF(AL$79&lt;260,"OK",IF(COUNTIF(A35:D35,"X")=4,"XXX",IF(AVERAGE(A35:D35)&gt;0,AVERAGE(A35:D35),"")))))</f>
        <v>###</v>
      </c>
      <c r="AG35" s="37" t="str">
        <f t="shared" ref="AG35:AG46" si="8">IF(AND(AL$79=260,MAX(A35:D35)-MIN(A35:D35)&gt;1),AG$1,"")</f>
        <v/>
      </c>
      <c r="AH35" s="15">
        <f t="shared" si="0"/>
        <v>4</v>
      </c>
      <c r="AI35" s="38" t="e">
        <f>IF(COUNTIF(A35:D35,"X")=4,"X",AVERAGE(A35:D35))</f>
        <v>#DIV/0!</v>
      </c>
      <c r="AJ35" s="31" t="s">
        <v>29</v>
      </c>
      <c r="AK35" s="31" t="s">
        <v>29</v>
      </c>
      <c r="AM35" s="32" t="e">
        <f t="shared" ref="AM35:AM46" si="9">IF(COUNTIF(AI35:AK35,"X")=3,"XXX",MAX(AI35:AK35))</f>
        <v>#DIV/0!</v>
      </c>
    </row>
    <row r="36" spans="1:39" x14ac:dyDescent="0.35">
      <c r="A36" s="33"/>
      <c r="B36" s="33"/>
      <c r="C36" s="33"/>
      <c r="D36" s="33"/>
      <c r="E36" s="34" t="s">
        <v>88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19"/>
      <c r="AC36" s="32" t="s">
        <v>89</v>
      </c>
      <c r="AF36" s="36" t="str">
        <f t="shared" ref="AF36:AF46" si="10">IF(AH36&lt;4,"FEL",IF(COUNTBLANK(A36:D36)&gt;0,"###",IF(AL$79&lt;260,"OK",IF(COUNTIF(A36:D36,"X")=4,"XXX",IF(AVERAGE(A36:D36)&gt;0,AVERAGE(A36:D36),"")))))</f>
        <v>###</v>
      </c>
      <c r="AG36" s="37" t="str">
        <f t="shared" si="8"/>
        <v/>
      </c>
      <c r="AH36" s="15">
        <f t="shared" si="0"/>
        <v>4</v>
      </c>
      <c r="AI36" s="38" t="e">
        <f>IF(COUNTIF(A36:D36,"X")=4,"X",AVERAGE(A36:D36))</f>
        <v>#DIV/0!</v>
      </c>
      <c r="AJ36" s="31" t="s">
        <v>29</v>
      </c>
      <c r="AK36" s="31" t="s">
        <v>29</v>
      </c>
      <c r="AM36" s="32" t="e">
        <f t="shared" si="9"/>
        <v>#DIV/0!</v>
      </c>
    </row>
    <row r="37" spans="1:39" x14ac:dyDescent="0.35">
      <c r="A37" s="33"/>
      <c r="B37" s="33"/>
      <c r="C37" s="33"/>
      <c r="D37" s="33"/>
      <c r="E37" s="34" t="s">
        <v>90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19"/>
      <c r="AC37" s="32" t="s">
        <v>91</v>
      </c>
      <c r="AF37" s="36" t="str">
        <f t="shared" si="10"/>
        <v>###</v>
      </c>
      <c r="AG37" s="37" t="str">
        <f t="shared" si="8"/>
        <v/>
      </c>
      <c r="AH37" s="15">
        <f t="shared" si="0"/>
        <v>4</v>
      </c>
      <c r="AI37" s="38" t="e">
        <f>IF(COUNTIF(A37:D37,"X")=4,"X",AVERAGE(A37:D37))</f>
        <v>#DIV/0!</v>
      </c>
      <c r="AJ37" s="31" t="s">
        <v>29</v>
      </c>
      <c r="AK37" s="31" t="s">
        <v>29</v>
      </c>
      <c r="AM37" s="32" t="e">
        <f t="shared" si="9"/>
        <v>#DIV/0!</v>
      </c>
    </row>
    <row r="38" spans="1:39" x14ac:dyDescent="0.35">
      <c r="A38" s="33"/>
      <c r="B38" s="33"/>
      <c r="C38" s="33"/>
      <c r="D38" s="33"/>
      <c r="E38" s="34" t="s">
        <v>92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19"/>
      <c r="AD38" s="32" t="s">
        <v>93</v>
      </c>
      <c r="AF38" s="36" t="str">
        <f t="shared" si="10"/>
        <v>###</v>
      </c>
      <c r="AG38" s="37" t="str">
        <f t="shared" si="8"/>
        <v/>
      </c>
      <c r="AH38" s="15">
        <f t="shared" si="0"/>
        <v>4</v>
      </c>
      <c r="AI38" s="31" t="s">
        <v>29</v>
      </c>
      <c r="AJ38" s="38" t="e">
        <f t="shared" ref="AJ38:AJ43" si="11">IF(COUNTIF(A38:D38,"X")=4,"X",AVERAGE(A38:D38))</f>
        <v>#DIV/0!</v>
      </c>
      <c r="AK38" s="31" t="s">
        <v>29</v>
      </c>
      <c r="AM38" s="32" t="e">
        <f t="shared" si="9"/>
        <v>#DIV/0!</v>
      </c>
    </row>
    <row r="39" spans="1:39" x14ac:dyDescent="0.35">
      <c r="A39" s="33"/>
      <c r="B39" s="33"/>
      <c r="C39" s="33"/>
      <c r="D39" s="33"/>
      <c r="E39" s="34" t="s">
        <v>94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9"/>
      <c r="AD39" s="32" t="s">
        <v>95</v>
      </c>
      <c r="AF39" s="36" t="str">
        <f t="shared" si="10"/>
        <v>###</v>
      </c>
      <c r="AG39" s="37" t="str">
        <f t="shared" si="8"/>
        <v/>
      </c>
      <c r="AH39" s="15">
        <f t="shared" si="0"/>
        <v>4</v>
      </c>
      <c r="AI39" s="31" t="s">
        <v>29</v>
      </c>
      <c r="AJ39" s="38" t="e">
        <f t="shared" si="11"/>
        <v>#DIV/0!</v>
      </c>
      <c r="AK39" s="31" t="s">
        <v>29</v>
      </c>
      <c r="AM39" s="32" t="e">
        <f t="shared" si="9"/>
        <v>#DIV/0!</v>
      </c>
    </row>
    <row r="40" spans="1:39" x14ac:dyDescent="0.35">
      <c r="A40" s="33"/>
      <c r="B40" s="33"/>
      <c r="C40" s="33"/>
      <c r="D40" s="33"/>
      <c r="E40" s="34" t="s">
        <v>96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9"/>
      <c r="AD40" s="32" t="s">
        <v>97</v>
      </c>
      <c r="AF40" s="36" t="str">
        <f t="shared" si="10"/>
        <v>###</v>
      </c>
      <c r="AG40" s="37" t="str">
        <f t="shared" si="8"/>
        <v/>
      </c>
      <c r="AH40" s="15">
        <f t="shared" si="0"/>
        <v>4</v>
      </c>
      <c r="AI40" s="31" t="s">
        <v>29</v>
      </c>
      <c r="AJ40" s="38" t="e">
        <f t="shared" si="11"/>
        <v>#DIV/0!</v>
      </c>
      <c r="AK40" s="31" t="s">
        <v>29</v>
      </c>
      <c r="AM40" s="32" t="e">
        <f t="shared" si="9"/>
        <v>#DIV/0!</v>
      </c>
    </row>
    <row r="41" spans="1:39" x14ac:dyDescent="0.35">
      <c r="A41" s="33"/>
      <c r="B41" s="33"/>
      <c r="C41" s="33"/>
      <c r="D41" s="33"/>
      <c r="E41" s="34" t="s">
        <v>98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19"/>
      <c r="AD41" s="32" t="s">
        <v>99</v>
      </c>
      <c r="AF41" s="36" t="str">
        <f t="shared" si="10"/>
        <v>###</v>
      </c>
      <c r="AG41" s="37" t="str">
        <f t="shared" si="8"/>
        <v/>
      </c>
      <c r="AH41" s="15">
        <f t="shared" si="0"/>
        <v>4</v>
      </c>
      <c r="AI41" s="31" t="s">
        <v>29</v>
      </c>
      <c r="AJ41" s="38" t="e">
        <f t="shared" si="11"/>
        <v>#DIV/0!</v>
      </c>
      <c r="AK41" s="31" t="s">
        <v>29</v>
      </c>
      <c r="AM41" s="32" t="e">
        <f t="shared" si="9"/>
        <v>#DIV/0!</v>
      </c>
    </row>
    <row r="42" spans="1:39" x14ac:dyDescent="0.35">
      <c r="A42" s="33"/>
      <c r="B42" s="33"/>
      <c r="C42" s="33"/>
      <c r="D42" s="33"/>
      <c r="E42" s="34" t="s">
        <v>100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19"/>
      <c r="AD42" s="32" t="s">
        <v>101</v>
      </c>
      <c r="AF42" s="36" t="str">
        <f t="shared" si="10"/>
        <v>###</v>
      </c>
      <c r="AG42" s="37" t="str">
        <f t="shared" si="8"/>
        <v/>
      </c>
      <c r="AH42" s="15">
        <f t="shared" si="0"/>
        <v>4</v>
      </c>
      <c r="AI42" s="31" t="s">
        <v>29</v>
      </c>
      <c r="AJ42" s="38" t="e">
        <f t="shared" si="11"/>
        <v>#DIV/0!</v>
      </c>
      <c r="AK42" s="31" t="s">
        <v>29</v>
      </c>
      <c r="AM42" s="32" t="e">
        <f t="shared" si="9"/>
        <v>#DIV/0!</v>
      </c>
    </row>
    <row r="43" spans="1:39" x14ac:dyDescent="0.35">
      <c r="A43" s="33"/>
      <c r="B43" s="33"/>
      <c r="C43" s="33"/>
      <c r="D43" s="33"/>
      <c r="E43" s="34" t="s">
        <v>102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19"/>
      <c r="AD43" s="32" t="s">
        <v>103</v>
      </c>
      <c r="AF43" s="36" t="str">
        <f t="shared" si="10"/>
        <v>###</v>
      </c>
      <c r="AG43" s="37" t="str">
        <f t="shared" si="8"/>
        <v/>
      </c>
      <c r="AH43" s="15">
        <f t="shared" si="0"/>
        <v>4</v>
      </c>
      <c r="AI43" s="31" t="s">
        <v>29</v>
      </c>
      <c r="AJ43" s="38" t="e">
        <f t="shared" si="11"/>
        <v>#DIV/0!</v>
      </c>
      <c r="AK43" s="31" t="s">
        <v>29</v>
      </c>
      <c r="AM43" s="32" t="e">
        <f t="shared" si="9"/>
        <v>#DIV/0!</v>
      </c>
    </row>
    <row r="44" spans="1:39" x14ac:dyDescent="0.35">
      <c r="A44" s="33"/>
      <c r="B44" s="33"/>
      <c r="C44" s="33"/>
      <c r="D44" s="33"/>
      <c r="E44" s="34" t="s">
        <v>104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19"/>
      <c r="AE44" s="32" t="s">
        <v>105</v>
      </c>
      <c r="AF44" s="36" t="str">
        <f t="shared" si="10"/>
        <v>###</v>
      </c>
      <c r="AG44" s="37" t="str">
        <f t="shared" si="8"/>
        <v/>
      </c>
      <c r="AH44" s="15">
        <f t="shared" si="0"/>
        <v>4</v>
      </c>
      <c r="AI44" s="31" t="s">
        <v>29</v>
      </c>
      <c r="AJ44" s="31" t="s">
        <v>29</v>
      </c>
      <c r="AK44" s="38" t="e">
        <f>IF(COUNTIF(A44:D44,"X")=4,"X",AVERAGE(A44:D44))</f>
        <v>#DIV/0!</v>
      </c>
      <c r="AM44" s="32" t="e">
        <f t="shared" si="9"/>
        <v>#DIV/0!</v>
      </c>
    </row>
    <row r="45" spans="1:39" x14ac:dyDescent="0.35">
      <c r="A45" s="33"/>
      <c r="B45" s="33"/>
      <c r="C45" s="33"/>
      <c r="D45" s="33"/>
      <c r="E45" s="34" t="s">
        <v>106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19"/>
      <c r="AE45" s="32" t="s">
        <v>107</v>
      </c>
      <c r="AF45" s="36" t="str">
        <f t="shared" si="10"/>
        <v>###</v>
      </c>
      <c r="AG45" s="37" t="str">
        <f t="shared" si="8"/>
        <v/>
      </c>
      <c r="AH45" s="15">
        <f t="shared" si="0"/>
        <v>4</v>
      </c>
      <c r="AI45" s="31" t="s">
        <v>29</v>
      </c>
      <c r="AJ45" s="31" t="s">
        <v>29</v>
      </c>
      <c r="AK45" s="38" t="e">
        <f>IF(COUNTIF(A45:D45,"X")=4,"X",AVERAGE(A45:D45))</f>
        <v>#DIV/0!</v>
      </c>
      <c r="AM45" s="32" t="e">
        <f t="shared" si="9"/>
        <v>#DIV/0!</v>
      </c>
    </row>
    <row r="46" spans="1:39" x14ac:dyDescent="0.35">
      <c r="A46" s="33"/>
      <c r="B46" s="33"/>
      <c r="C46" s="33"/>
      <c r="D46" s="33"/>
      <c r="E46" s="34" t="s">
        <v>108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19"/>
      <c r="AE46" s="32" t="s">
        <v>109</v>
      </c>
      <c r="AF46" s="36" t="str">
        <f t="shared" si="10"/>
        <v>###</v>
      </c>
      <c r="AG46" s="37" t="str">
        <f t="shared" si="8"/>
        <v/>
      </c>
      <c r="AH46" s="15">
        <f t="shared" si="0"/>
        <v>4</v>
      </c>
      <c r="AI46" s="31" t="s">
        <v>29</v>
      </c>
      <c r="AJ46" s="31" t="s">
        <v>29</v>
      </c>
      <c r="AK46" s="38" t="e">
        <f>IF(COUNTIF(A46:D46,"X")=4,"X",AVERAGE(A46:D46))</f>
        <v>#DIV/0!</v>
      </c>
      <c r="AM46" s="32" t="e">
        <f t="shared" si="9"/>
        <v>#DIV/0!</v>
      </c>
    </row>
    <row r="47" spans="1:39" x14ac:dyDescent="0.35">
      <c r="A47" s="15" t="s">
        <v>110</v>
      </c>
      <c r="E47" s="41"/>
      <c r="F47" s="19"/>
      <c r="G47" s="19"/>
      <c r="H47" s="19"/>
      <c r="I47" s="20"/>
      <c r="J47" s="19"/>
      <c r="K47" s="19"/>
      <c r="L47" s="19"/>
      <c r="M47" s="19"/>
      <c r="N47" s="20"/>
      <c r="O47" s="19"/>
      <c r="P47" s="20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F47" s="29" t="str">
        <f>IF(COUNTIF(AI47:AK47,"###")&gt;0,"###",AM47)</f>
        <v>###</v>
      </c>
      <c r="AG47" s="37"/>
      <c r="AI47" s="31" t="e">
        <f>IF(COUNTIF(AI48:AI56,"X")=9,"###",MIN(AI48:AI56))</f>
        <v>#DIV/0!</v>
      </c>
      <c r="AJ47" s="31" t="e">
        <f>IF(COUNTIF(AJ48:AJ56,"X")=9,"###",MIN(AJ48:AJ56))</f>
        <v>#DIV/0!</v>
      </c>
      <c r="AK47" s="31" t="e">
        <f>PERCENTILE(AK48:AK56,1/4)</f>
        <v>#DIV/0!</v>
      </c>
      <c r="AL47" s="32" t="str">
        <f>IF(COUNTIF(AI47:AK47,"###")&gt;0,"###",IF(COUNTBLANK(A48:D56)&gt;0,"###",IF(AND(AI47+AJ47&gt;5.75,AK47&gt;2),3,IF((AI47+AJ47&gt;4.75),2,IF(AND(AI47&gt;1.25,AJ47&gt;1.25),1,0)))))</f>
        <v>###</v>
      </c>
      <c r="AM47" s="32" t="str">
        <f>IF(AL$78&gt;0,"###",IF(AL47=3,"F",IF(AL47=2,"G",IF(AL47=1,"A",IF(AL47=0,"O","FEL")))))</f>
        <v>###</v>
      </c>
    </row>
    <row r="48" spans="1:39" x14ac:dyDescent="0.35">
      <c r="A48" s="33"/>
      <c r="B48" s="33"/>
      <c r="C48" s="33"/>
      <c r="D48" s="33"/>
      <c r="E48" s="34" t="s">
        <v>111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19"/>
      <c r="AC48" s="32" t="s">
        <v>112</v>
      </c>
      <c r="AF48" s="36" t="str">
        <f>IF(AH48&lt;4,"FEL",IF(COUNTBLANK(A48:D48)&gt;0,"###",IF(AL$79&lt;260,"OK",IF(COUNTIF(A48:D48,"X")=4,"XXX",IF(AVERAGE(A48:D48)&gt;0,AVERAGE(A48:D48),"")))))</f>
        <v>###</v>
      </c>
      <c r="AG48" s="37" t="str">
        <f t="shared" ref="AG48:AG56" si="12">IF(AND(AL$79=260,MAX(A48:D48)-MIN(A48:D48)&gt;1),AG$1,"")</f>
        <v/>
      </c>
      <c r="AH48" s="15">
        <f t="shared" si="0"/>
        <v>4</v>
      </c>
      <c r="AI48" s="38" t="e">
        <f>IF(COUNTIF(A48:D48,"X")=4,"X",AVERAGE(A48:D48))</f>
        <v>#DIV/0!</v>
      </c>
      <c r="AJ48" s="31" t="s">
        <v>29</v>
      </c>
      <c r="AK48" s="31" t="s">
        <v>29</v>
      </c>
      <c r="AM48" s="32" t="e">
        <f t="shared" ref="AM48:AM56" si="13">IF(COUNTIF(AI48:AK48,"X")=3,"XXX",MAX(AI48:AK48))</f>
        <v>#DIV/0!</v>
      </c>
    </row>
    <row r="49" spans="1:39" x14ac:dyDescent="0.35">
      <c r="A49" s="33"/>
      <c r="B49" s="33"/>
      <c r="C49" s="33"/>
      <c r="D49" s="33"/>
      <c r="E49" s="34" t="s">
        <v>113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19"/>
      <c r="AC49" s="32" t="s">
        <v>114</v>
      </c>
      <c r="AF49" s="36" t="str">
        <f t="shared" ref="AF49:AF56" si="14">IF(AH49&lt;4,"FEL",IF(COUNTBLANK(A49:D49)&gt;0,"###",IF(AL$79&lt;260,"OK",IF(COUNTIF(A49:D49,"X")=4,"XXX",IF(AVERAGE(A49:D49)&gt;0,AVERAGE(A49:D49),"")))))</f>
        <v>###</v>
      </c>
      <c r="AG49" s="37" t="str">
        <f t="shared" si="12"/>
        <v/>
      </c>
      <c r="AH49" s="15">
        <f t="shared" si="0"/>
        <v>4</v>
      </c>
      <c r="AI49" s="38" t="e">
        <f>IF(COUNTIF(A49:D49,"X")=4,"X",AVERAGE(A49:D49))</f>
        <v>#DIV/0!</v>
      </c>
      <c r="AJ49" s="31" t="s">
        <v>29</v>
      </c>
      <c r="AK49" s="31" t="s">
        <v>29</v>
      </c>
      <c r="AM49" s="32" t="e">
        <f t="shared" si="13"/>
        <v>#DIV/0!</v>
      </c>
    </row>
    <row r="50" spans="1:39" x14ac:dyDescent="0.35">
      <c r="A50" s="33"/>
      <c r="B50" s="33"/>
      <c r="C50" s="33"/>
      <c r="D50" s="33"/>
      <c r="E50" s="34" t="s">
        <v>115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19"/>
      <c r="AD50" s="32" t="s">
        <v>116</v>
      </c>
      <c r="AF50" s="36" t="str">
        <f t="shared" si="14"/>
        <v>###</v>
      </c>
      <c r="AG50" s="37" t="str">
        <f t="shared" si="12"/>
        <v/>
      </c>
      <c r="AH50" s="15">
        <f t="shared" si="0"/>
        <v>4</v>
      </c>
      <c r="AI50" s="31" t="s">
        <v>29</v>
      </c>
      <c r="AJ50" s="38" t="e">
        <f>IF(COUNTIF(A50:D50,"X")=4,"X",AVERAGE(A50:D50))</f>
        <v>#DIV/0!</v>
      </c>
      <c r="AK50" s="31" t="s">
        <v>29</v>
      </c>
      <c r="AM50" s="32" t="e">
        <f t="shared" si="13"/>
        <v>#DIV/0!</v>
      </c>
    </row>
    <row r="51" spans="1:39" x14ac:dyDescent="0.35">
      <c r="A51" s="33"/>
      <c r="B51" s="33"/>
      <c r="C51" s="33"/>
      <c r="D51" s="33"/>
      <c r="E51" s="34" t="s">
        <v>117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19"/>
      <c r="AD51" s="32" t="s">
        <v>118</v>
      </c>
      <c r="AF51" s="36" t="str">
        <f t="shared" si="14"/>
        <v>###</v>
      </c>
      <c r="AG51" s="37" t="str">
        <f t="shared" si="12"/>
        <v/>
      </c>
      <c r="AH51" s="15">
        <f t="shared" si="0"/>
        <v>4</v>
      </c>
      <c r="AI51" s="31" t="s">
        <v>29</v>
      </c>
      <c r="AJ51" s="38" t="e">
        <f>IF(COUNTIF(A51:D51,"X")=4,"X",AVERAGE(A51:D51))</f>
        <v>#DIV/0!</v>
      </c>
      <c r="AK51" s="31" t="s">
        <v>29</v>
      </c>
      <c r="AM51" s="32" t="e">
        <f t="shared" si="13"/>
        <v>#DIV/0!</v>
      </c>
    </row>
    <row r="52" spans="1:39" x14ac:dyDescent="0.35">
      <c r="A52" s="33"/>
      <c r="B52" s="33"/>
      <c r="C52" s="33"/>
      <c r="D52" s="33"/>
      <c r="E52" s="34" t="s">
        <v>119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19"/>
      <c r="AD52" s="32" t="s">
        <v>120</v>
      </c>
      <c r="AF52" s="36" t="str">
        <f t="shared" si="14"/>
        <v>###</v>
      </c>
      <c r="AG52" s="37" t="str">
        <f t="shared" si="12"/>
        <v/>
      </c>
      <c r="AH52" s="15">
        <f t="shared" si="0"/>
        <v>4</v>
      </c>
      <c r="AI52" s="31" t="s">
        <v>29</v>
      </c>
      <c r="AJ52" s="38" t="e">
        <f>IF(COUNTIF(A52:D52,"X")=4,"X",AVERAGE(A52:D52))</f>
        <v>#DIV/0!</v>
      </c>
      <c r="AK52" s="31" t="s">
        <v>29</v>
      </c>
      <c r="AM52" s="32" t="e">
        <f t="shared" si="13"/>
        <v>#DIV/0!</v>
      </c>
    </row>
    <row r="53" spans="1:39" x14ac:dyDescent="0.35">
      <c r="A53" s="33"/>
      <c r="B53" s="33"/>
      <c r="C53" s="33"/>
      <c r="D53" s="33"/>
      <c r="E53" s="34" t="s">
        <v>121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19"/>
      <c r="AD53" s="32" t="s">
        <v>122</v>
      </c>
      <c r="AF53" s="36" t="str">
        <f t="shared" si="14"/>
        <v>###</v>
      </c>
      <c r="AG53" s="37" t="str">
        <f t="shared" si="12"/>
        <v/>
      </c>
      <c r="AH53" s="15">
        <f t="shared" si="0"/>
        <v>4</v>
      </c>
      <c r="AI53" s="31" t="s">
        <v>29</v>
      </c>
      <c r="AJ53" s="38" t="e">
        <f>IF(COUNTIF(A53:D53,"X")=4,"X",AVERAGE(A53:D53))</f>
        <v>#DIV/0!</v>
      </c>
      <c r="AK53" s="31" t="s">
        <v>29</v>
      </c>
      <c r="AM53" s="32" t="e">
        <f t="shared" si="13"/>
        <v>#DIV/0!</v>
      </c>
    </row>
    <row r="54" spans="1:39" x14ac:dyDescent="0.35">
      <c r="A54" s="33"/>
      <c r="B54" s="33"/>
      <c r="C54" s="33"/>
      <c r="D54" s="33"/>
      <c r="E54" s="34" t="s">
        <v>123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19"/>
      <c r="AE54" s="32" t="s">
        <v>124</v>
      </c>
      <c r="AF54" s="36" t="str">
        <f t="shared" si="14"/>
        <v>###</v>
      </c>
      <c r="AG54" s="37" t="str">
        <f t="shared" si="12"/>
        <v/>
      </c>
      <c r="AH54" s="15">
        <f t="shared" si="0"/>
        <v>4</v>
      </c>
      <c r="AI54" s="31" t="s">
        <v>29</v>
      </c>
      <c r="AJ54" s="31" t="s">
        <v>29</v>
      </c>
      <c r="AK54" s="38" t="e">
        <f>IF(COUNTIF(A54:D54,"X")=4,"X",AVERAGE(A54:D54))</f>
        <v>#DIV/0!</v>
      </c>
      <c r="AM54" s="32" t="e">
        <f t="shared" si="13"/>
        <v>#DIV/0!</v>
      </c>
    </row>
    <row r="55" spans="1:39" x14ac:dyDescent="0.35">
      <c r="A55" s="33"/>
      <c r="B55" s="33"/>
      <c r="C55" s="33"/>
      <c r="D55" s="33"/>
      <c r="E55" s="34" t="s">
        <v>125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19"/>
      <c r="AE55" s="32" t="s">
        <v>126</v>
      </c>
      <c r="AF55" s="36" t="str">
        <f t="shared" si="14"/>
        <v>###</v>
      </c>
      <c r="AG55" s="37" t="str">
        <f t="shared" si="12"/>
        <v/>
      </c>
      <c r="AH55" s="15">
        <f t="shared" si="0"/>
        <v>4</v>
      </c>
      <c r="AI55" s="31" t="s">
        <v>29</v>
      </c>
      <c r="AJ55" s="31" t="s">
        <v>29</v>
      </c>
      <c r="AK55" s="38" t="e">
        <f>IF(COUNTIF(A55:D55,"X")=4,"X",AVERAGE(A55:D55))</f>
        <v>#DIV/0!</v>
      </c>
      <c r="AM55" s="32" t="e">
        <f t="shared" si="13"/>
        <v>#DIV/0!</v>
      </c>
    </row>
    <row r="56" spans="1:39" x14ac:dyDescent="0.35">
      <c r="A56" s="33"/>
      <c r="B56" s="33"/>
      <c r="C56" s="33"/>
      <c r="D56" s="33"/>
      <c r="E56" s="34" t="s">
        <v>127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19"/>
      <c r="AE56" s="32" t="s">
        <v>128</v>
      </c>
      <c r="AF56" s="36" t="str">
        <f t="shared" si="14"/>
        <v>###</v>
      </c>
      <c r="AG56" s="37" t="str">
        <f t="shared" si="12"/>
        <v/>
      </c>
      <c r="AH56" s="15">
        <f t="shared" si="0"/>
        <v>4</v>
      </c>
      <c r="AI56" s="31" t="s">
        <v>29</v>
      </c>
      <c r="AJ56" s="31" t="s">
        <v>29</v>
      </c>
      <c r="AK56" s="38" t="e">
        <f>IF(COUNTIF(A56:D56,"X")=4,"X",AVERAGE(A56:D56))</f>
        <v>#DIV/0!</v>
      </c>
      <c r="AM56" s="32" t="e">
        <f t="shared" si="13"/>
        <v>#DIV/0!</v>
      </c>
    </row>
    <row r="57" spans="1:39" x14ac:dyDescent="0.35">
      <c r="A57" s="15" t="s">
        <v>129</v>
      </c>
      <c r="E57" s="42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19"/>
      <c r="AE57" s="32"/>
      <c r="AF57" s="29" t="str">
        <f>IF(COUNTIF(AI57:AK57,"###")&gt;0,"###",AM57)</f>
        <v>###</v>
      </c>
      <c r="AG57" s="37"/>
      <c r="AI57" s="31" t="e">
        <f>IF(COUNTIF(AI58:AI67,"X")=10,"###",MIN(AI58:AI67))</f>
        <v>#DIV/0!</v>
      </c>
      <c r="AJ57" s="31" t="s">
        <v>29</v>
      </c>
      <c r="AK57" s="31" t="e">
        <f>PERCENTILE(AK58:AK67,1/4)</f>
        <v>#DIV/0!</v>
      </c>
      <c r="AL57" s="32" t="str">
        <f>IF(COUNTIF(AI57:AK57,"###")&gt;0,"###",IF(COUNTBLANK(A58:D67)&gt;0,"###",IF(AND(AI57&gt;2.75,AK57&gt;2),3,IF(AI57&gt;2,2,IF(AI57&gt;1.25,1,0)))))</f>
        <v>###</v>
      </c>
      <c r="AM57" s="32" t="str">
        <f>IF(AL$78&gt;0,"###",IF(AL57=3,"F",IF(AL57=2,"G",IF(AL57=1,"A",IF(AL57=0,"O","FEL")))))</f>
        <v>###</v>
      </c>
    </row>
    <row r="58" spans="1:39" x14ac:dyDescent="0.35">
      <c r="A58" s="33"/>
      <c r="B58" s="33"/>
      <c r="C58" s="33"/>
      <c r="D58" s="33"/>
      <c r="E58" s="34" t="s">
        <v>130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19"/>
      <c r="AC58" s="32" t="s">
        <v>131</v>
      </c>
      <c r="AF58" s="36" t="str">
        <f>IF(AH58&lt;4,"FEL",IF(COUNTBLANK(A58:D58)&gt;0,"###",IF(AL$79&lt;260,"OK",IF(COUNTIF(A58:D58,"X")=4,"XXX",IF(AVERAGE(A58:D58)&gt;0,AVERAGE(A58:D58),"")))))</f>
        <v>###</v>
      </c>
      <c r="AG58" s="37" t="str">
        <f t="shared" ref="AG58:AG67" si="15">IF(AND(AL$79=260,MAX(A58:D58)-MIN(A58:D58)&gt;1),AG$1,"")</f>
        <v/>
      </c>
      <c r="AH58" s="15">
        <f t="shared" si="0"/>
        <v>4</v>
      </c>
      <c r="AI58" s="38" t="e">
        <f>IF(COUNTIF(A58:D58,"X")=4,"X",AVERAGE(A58:D58))</f>
        <v>#DIV/0!</v>
      </c>
      <c r="AJ58" s="31" t="s">
        <v>29</v>
      </c>
      <c r="AK58" s="31" t="s">
        <v>29</v>
      </c>
      <c r="AM58" s="32" t="e">
        <f t="shared" ref="AM58:AM67" si="16">IF(COUNTIF(AI58:AK58,"X")=3,"XXX",MAX(AI58:AK58))</f>
        <v>#DIV/0!</v>
      </c>
    </row>
    <row r="59" spans="1:39" x14ac:dyDescent="0.35">
      <c r="A59" s="33"/>
      <c r="B59" s="33"/>
      <c r="C59" s="33"/>
      <c r="D59" s="33"/>
      <c r="E59" s="34" t="s">
        <v>132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19"/>
      <c r="AC59" s="32" t="s">
        <v>133</v>
      </c>
      <c r="AF59" s="36" t="str">
        <f t="shared" ref="AF59:AF67" si="17">IF(AH59&lt;4,"FEL",IF(COUNTBLANK(A59:D59)&gt;0,"###",IF(AL$79&lt;260,"OK",IF(COUNTIF(A59:D59,"X")=4,"XXX",IF(AVERAGE(A59:D59)&gt;0,AVERAGE(A59:D59),"")))))</f>
        <v>###</v>
      </c>
      <c r="AG59" s="37" t="str">
        <f t="shared" si="15"/>
        <v/>
      </c>
      <c r="AH59" s="15">
        <f t="shared" si="0"/>
        <v>4</v>
      </c>
      <c r="AI59" s="38" t="e">
        <f>IF(COUNTIF(A59:D59,"X")=4,"X",AVERAGE(A59:D59))</f>
        <v>#DIV/0!</v>
      </c>
      <c r="AJ59" s="31" t="s">
        <v>29</v>
      </c>
      <c r="AK59" s="31" t="s">
        <v>29</v>
      </c>
      <c r="AM59" s="32" t="e">
        <f t="shared" si="16"/>
        <v>#DIV/0!</v>
      </c>
    </row>
    <row r="60" spans="1:39" x14ac:dyDescent="0.35">
      <c r="A60" s="33"/>
      <c r="B60" s="33"/>
      <c r="C60" s="33"/>
      <c r="D60" s="33"/>
      <c r="E60" s="34" t="s">
        <v>134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19"/>
      <c r="AC60" s="32" t="s">
        <v>135</v>
      </c>
      <c r="AF60" s="36" t="str">
        <f t="shared" si="17"/>
        <v>###</v>
      </c>
      <c r="AG60" s="37" t="str">
        <f t="shared" si="15"/>
        <v/>
      </c>
      <c r="AH60" s="15">
        <f t="shared" si="0"/>
        <v>4</v>
      </c>
      <c r="AI60" s="38" t="e">
        <f>IF(COUNTIF(A60:D60,"X")=4,"X",AVERAGE(A60:D60))</f>
        <v>#DIV/0!</v>
      </c>
      <c r="AJ60" s="31" t="s">
        <v>29</v>
      </c>
      <c r="AK60" s="31" t="s">
        <v>29</v>
      </c>
      <c r="AM60" s="32" t="e">
        <f t="shared" si="16"/>
        <v>#DIV/0!</v>
      </c>
    </row>
    <row r="61" spans="1:39" x14ac:dyDescent="0.35">
      <c r="A61" s="33"/>
      <c r="B61" s="33"/>
      <c r="C61" s="33"/>
      <c r="D61" s="33"/>
      <c r="E61" s="34" t="s">
        <v>136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19"/>
      <c r="AE61" s="32" t="s">
        <v>137</v>
      </c>
      <c r="AF61" s="36" t="str">
        <f t="shared" si="17"/>
        <v>###</v>
      </c>
      <c r="AG61" s="37" t="str">
        <f t="shared" si="15"/>
        <v/>
      </c>
      <c r="AH61" s="15">
        <f t="shared" si="0"/>
        <v>4</v>
      </c>
      <c r="AI61" s="31" t="s">
        <v>29</v>
      </c>
      <c r="AJ61" s="31" t="s">
        <v>29</v>
      </c>
      <c r="AK61" s="38" t="e">
        <f t="shared" ref="AK61:AK67" si="18">IF(COUNTIF(A61:D61,"X")=4,"X",AVERAGE(A61:D61))</f>
        <v>#DIV/0!</v>
      </c>
      <c r="AM61" s="32" t="e">
        <f t="shared" si="16"/>
        <v>#DIV/0!</v>
      </c>
    </row>
    <row r="62" spans="1:39" x14ac:dyDescent="0.35">
      <c r="A62" s="33"/>
      <c r="B62" s="33"/>
      <c r="C62" s="33"/>
      <c r="D62" s="33"/>
      <c r="E62" s="34" t="s">
        <v>138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9"/>
      <c r="AE62" s="32" t="s">
        <v>139</v>
      </c>
      <c r="AF62" s="36" t="str">
        <f t="shared" si="17"/>
        <v>###</v>
      </c>
      <c r="AG62" s="37" t="str">
        <f t="shared" si="15"/>
        <v/>
      </c>
      <c r="AH62" s="15">
        <f t="shared" si="0"/>
        <v>4</v>
      </c>
      <c r="AI62" s="31" t="s">
        <v>29</v>
      </c>
      <c r="AJ62" s="31" t="s">
        <v>29</v>
      </c>
      <c r="AK62" s="38" t="e">
        <f t="shared" si="18"/>
        <v>#DIV/0!</v>
      </c>
      <c r="AM62" s="32" t="e">
        <f t="shared" si="16"/>
        <v>#DIV/0!</v>
      </c>
    </row>
    <row r="63" spans="1:39" x14ac:dyDescent="0.35">
      <c r="A63" s="33"/>
      <c r="B63" s="33"/>
      <c r="C63" s="33"/>
      <c r="D63" s="33"/>
      <c r="E63" s="34" t="s">
        <v>140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19"/>
      <c r="AE63" s="32" t="s">
        <v>141</v>
      </c>
      <c r="AF63" s="36" t="str">
        <f t="shared" si="17"/>
        <v>###</v>
      </c>
      <c r="AG63" s="37" t="str">
        <f t="shared" si="15"/>
        <v/>
      </c>
      <c r="AH63" s="15">
        <f t="shared" si="0"/>
        <v>4</v>
      </c>
      <c r="AI63" s="31" t="s">
        <v>29</v>
      </c>
      <c r="AJ63" s="31" t="s">
        <v>29</v>
      </c>
      <c r="AK63" s="38" t="e">
        <f t="shared" si="18"/>
        <v>#DIV/0!</v>
      </c>
      <c r="AM63" s="32" t="e">
        <f t="shared" si="16"/>
        <v>#DIV/0!</v>
      </c>
    </row>
    <row r="64" spans="1:39" x14ac:dyDescent="0.35">
      <c r="A64" s="33"/>
      <c r="B64" s="33"/>
      <c r="C64" s="33"/>
      <c r="D64" s="33"/>
      <c r="E64" s="34" t="s">
        <v>142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19"/>
      <c r="AE64" s="32" t="s">
        <v>143</v>
      </c>
      <c r="AF64" s="36" t="str">
        <f t="shared" si="17"/>
        <v>###</v>
      </c>
      <c r="AG64" s="37" t="str">
        <f t="shared" si="15"/>
        <v/>
      </c>
      <c r="AH64" s="15">
        <f t="shared" si="0"/>
        <v>4</v>
      </c>
      <c r="AI64" s="31" t="s">
        <v>29</v>
      </c>
      <c r="AJ64" s="31" t="s">
        <v>29</v>
      </c>
      <c r="AK64" s="38" t="e">
        <f t="shared" si="18"/>
        <v>#DIV/0!</v>
      </c>
      <c r="AM64" s="32" t="e">
        <f t="shared" si="16"/>
        <v>#DIV/0!</v>
      </c>
    </row>
    <row r="65" spans="1:39" x14ac:dyDescent="0.35">
      <c r="A65" s="33"/>
      <c r="B65" s="33"/>
      <c r="C65" s="33"/>
      <c r="D65" s="33"/>
      <c r="E65" s="34" t="s">
        <v>144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19"/>
      <c r="AE65" s="32" t="s">
        <v>145</v>
      </c>
      <c r="AF65" s="36" t="str">
        <f t="shared" si="17"/>
        <v>###</v>
      </c>
      <c r="AG65" s="37" t="str">
        <f t="shared" si="15"/>
        <v/>
      </c>
      <c r="AH65" s="15">
        <f t="shared" si="0"/>
        <v>4</v>
      </c>
      <c r="AI65" s="31" t="s">
        <v>29</v>
      </c>
      <c r="AJ65" s="31" t="s">
        <v>29</v>
      </c>
      <c r="AK65" s="38" t="e">
        <f t="shared" si="18"/>
        <v>#DIV/0!</v>
      </c>
      <c r="AM65" s="32" t="e">
        <f t="shared" si="16"/>
        <v>#DIV/0!</v>
      </c>
    </row>
    <row r="66" spans="1:39" x14ac:dyDescent="0.35">
      <c r="A66" s="33"/>
      <c r="B66" s="33"/>
      <c r="C66" s="33"/>
      <c r="D66" s="33"/>
      <c r="E66" s="34" t="s">
        <v>146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19"/>
      <c r="AE66" s="32" t="s">
        <v>147</v>
      </c>
      <c r="AF66" s="36" t="str">
        <f t="shared" si="17"/>
        <v>###</v>
      </c>
      <c r="AG66" s="37" t="str">
        <f t="shared" si="15"/>
        <v/>
      </c>
      <c r="AH66" s="15">
        <f t="shared" si="0"/>
        <v>4</v>
      </c>
      <c r="AI66" s="31" t="s">
        <v>29</v>
      </c>
      <c r="AJ66" s="31" t="s">
        <v>29</v>
      </c>
      <c r="AK66" s="38" t="e">
        <f t="shared" si="18"/>
        <v>#DIV/0!</v>
      </c>
      <c r="AM66" s="32" t="e">
        <f t="shared" si="16"/>
        <v>#DIV/0!</v>
      </c>
    </row>
    <row r="67" spans="1:39" x14ac:dyDescent="0.35">
      <c r="A67" s="33"/>
      <c r="B67" s="33"/>
      <c r="C67" s="33"/>
      <c r="D67" s="33"/>
      <c r="E67" s="34" t="s">
        <v>148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19"/>
      <c r="AE67" s="32" t="s">
        <v>149</v>
      </c>
      <c r="AF67" s="36" t="str">
        <f t="shared" si="17"/>
        <v>###</v>
      </c>
      <c r="AG67" s="37" t="str">
        <f t="shared" si="15"/>
        <v/>
      </c>
      <c r="AH67" s="15">
        <f t="shared" si="0"/>
        <v>4</v>
      </c>
      <c r="AI67" s="31" t="s">
        <v>29</v>
      </c>
      <c r="AJ67" s="31" t="s">
        <v>29</v>
      </c>
      <c r="AK67" s="38" t="e">
        <f t="shared" si="18"/>
        <v>#DIV/0!</v>
      </c>
      <c r="AM67" s="32" t="e">
        <f t="shared" si="16"/>
        <v>#DIV/0!</v>
      </c>
    </row>
    <row r="68" spans="1:39" x14ac:dyDescent="0.35">
      <c r="A68" s="15" t="s">
        <v>150</v>
      </c>
      <c r="E68" s="42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19"/>
      <c r="AE68" s="32"/>
      <c r="AF68" s="29" t="str">
        <f>IF(COUNTIF(AI68:AK68,"###")&gt;0,"###",AM68)</f>
        <v>###</v>
      </c>
      <c r="AG68" s="37"/>
      <c r="AI68" s="31" t="e">
        <f>IF(COUNTIF(AI69:AI75,"X")=7,"###",MIN(AI69:AI75))</f>
        <v>#DIV/0!</v>
      </c>
      <c r="AJ68" s="31" t="s">
        <v>29</v>
      </c>
      <c r="AK68" s="31" t="e">
        <f>PERCENTILE(AK69:AK75,1/4)</f>
        <v>#DIV/0!</v>
      </c>
      <c r="AL68" s="32" t="str">
        <f>IF(COUNTIF(AI68:AK68,"###")&gt;0,"###",IF(COUNTBLANK(A69:D75)&gt;0,"###",IF(AND(AI68&gt;2.75,AK68&gt;2),3,IF(AI68&gt;2,2,IF(AI68&gt;1.25,1,0)))))</f>
        <v>###</v>
      </c>
      <c r="AM68" s="32" t="str">
        <f>IF(AL$78&gt;0,"###",IF(AL68=3,"F",IF(AL68=2,"G",IF(AL68=1,"A",IF(AL68=0,"O","FEL")))))</f>
        <v>###</v>
      </c>
    </row>
    <row r="69" spans="1:39" x14ac:dyDescent="0.35">
      <c r="A69" s="33"/>
      <c r="B69" s="33"/>
      <c r="C69" s="33"/>
      <c r="D69" s="33"/>
      <c r="E69" s="34" t="s">
        <v>151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19"/>
      <c r="AC69" s="32" t="s">
        <v>152</v>
      </c>
      <c r="AF69" s="36" t="str">
        <f>IF(AH69&lt;4,"FEL",IF(COUNTBLANK(A69:D69)&gt;0,"###",IF(AL$79&lt;260,"OK",IF(COUNTIF(A69:D69,"X")=4,"XXX",IF(AVERAGE(A69:D69)&gt;0,AVERAGE(A69:D69),"")))))</f>
        <v>###</v>
      </c>
      <c r="AG69" s="37" t="str">
        <f t="shared" ref="AG69:AG75" si="19">IF(AND(AL$79=260,MAX(A69:D69)-MIN(A69:D69)&gt;1),AG$1,"")</f>
        <v/>
      </c>
      <c r="AH69" s="15">
        <f t="shared" ref="AH69:AH75" si="20">COUNTBLANK(A69:D69)+COUNTIF(A69:D69,"X")+COUNTIF(A69:D69,0)+COUNTIF(A69:D69,1)+COUNTIF(A69:D69,2)+COUNTIF(A69:D69,3)</f>
        <v>4</v>
      </c>
      <c r="AI69" s="38" t="e">
        <f>IF(COUNTIF(A69:D69,"X")=4,"X",AVERAGE(A69:D69))</f>
        <v>#DIV/0!</v>
      </c>
      <c r="AJ69" s="31" t="s">
        <v>29</v>
      </c>
      <c r="AK69" s="31" t="s">
        <v>29</v>
      </c>
      <c r="AM69" s="32" t="e">
        <f t="shared" ref="AM69:AM75" si="21">IF(COUNTIF(AI69:AK69,"X")=3,"XXX",MAX(AI69:AK69))</f>
        <v>#DIV/0!</v>
      </c>
    </row>
    <row r="70" spans="1:39" x14ac:dyDescent="0.35">
      <c r="A70" s="33"/>
      <c r="B70" s="33"/>
      <c r="C70" s="33"/>
      <c r="D70" s="33"/>
      <c r="E70" s="34" t="s">
        <v>153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19"/>
      <c r="AC70" s="32" t="s">
        <v>154</v>
      </c>
      <c r="AF70" s="36" t="str">
        <f t="shared" ref="AF70:AF75" si="22">IF(AH70&lt;4,"FEL",IF(COUNTBLANK(A70:D70)&gt;0,"###",IF(AL$79&lt;260,"OK",IF(COUNTIF(A70:D70,"X")=4,"XXX",IF(AVERAGE(A70:D70)&gt;0,AVERAGE(A70:D70),"")))))</f>
        <v>###</v>
      </c>
      <c r="AG70" s="37" t="str">
        <f t="shared" si="19"/>
        <v/>
      </c>
      <c r="AH70" s="15">
        <f t="shared" si="20"/>
        <v>4</v>
      </c>
      <c r="AI70" s="38" t="e">
        <f>IF(COUNTIF(A70:D70,"X")=4,"X",AVERAGE(A70:D70))</f>
        <v>#DIV/0!</v>
      </c>
      <c r="AJ70" s="31" t="s">
        <v>29</v>
      </c>
      <c r="AK70" s="31" t="s">
        <v>29</v>
      </c>
      <c r="AM70" s="32" t="e">
        <f t="shared" si="21"/>
        <v>#DIV/0!</v>
      </c>
    </row>
    <row r="71" spans="1:39" x14ac:dyDescent="0.35">
      <c r="A71" s="33"/>
      <c r="B71" s="33"/>
      <c r="C71" s="33"/>
      <c r="D71" s="33"/>
      <c r="E71" s="34" t="s">
        <v>155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19"/>
      <c r="AC71" s="32" t="s">
        <v>156</v>
      </c>
      <c r="AF71" s="36" t="str">
        <f t="shared" si="22"/>
        <v>###</v>
      </c>
      <c r="AG71" s="37" t="str">
        <f t="shared" si="19"/>
        <v/>
      </c>
      <c r="AH71" s="15">
        <f t="shared" si="20"/>
        <v>4</v>
      </c>
      <c r="AI71" s="38" t="e">
        <f>IF(COUNTIF(A71:D71,"X")=4,"X",AVERAGE(A71:D71))</f>
        <v>#DIV/0!</v>
      </c>
      <c r="AJ71" s="31" t="s">
        <v>29</v>
      </c>
      <c r="AK71" s="31" t="s">
        <v>29</v>
      </c>
      <c r="AM71" s="32" t="e">
        <f t="shared" si="21"/>
        <v>#DIV/0!</v>
      </c>
    </row>
    <row r="72" spans="1:39" x14ac:dyDescent="0.35">
      <c r="A72" s="33"/>
      <c r="B72" s="33"/>
      <c r="C72" s="33"/>
      <c r="D72" s="33"/>
      <c r="E72" s="34" t="s">
        <v>157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19"/>
      <c r="AC72" s="32" t="s">
        <v>158</v>
      </c>
      <c r="AF72" s="36" t="str">
        <f t="shared" si="22"/>
        <v>###</v>
      </c>
      <c r="AG72" s="37" t="str">
        <f t="shared" si="19"/>
        <v/>
      </c>
      <c r="AH72" s="15">
        <f t="shared" si="20"/>
        <v>4</v>
      </c>
      <c r="AI72" s="38" t="e">
        <f>IF(COUNTIF(A72:D72,"X")=4,"X",AVERAGE(A72:D72))</f>
        <v>#DIV/0!</v>
      </c>
      <c r="AJ72" s="31" t="s">
        <v>29</v>
      </c>
      <c r="AK72" s="31" t="s">
        <v>29</v>
      </c>
      <c r="AM72" s="32" t="e">
        <f t="shared" si="21"/>
        <v>#DIV/0!</v>
      </c>
    </row>
    <row r="73" spans="1:39" x14ac:dyDescent="0.35">
      <c r="A73" s="33"/>
      <c r="B73" s="33"/>
      <c r="C73" s="33"/>
      <c r="D73" s="33"/>
      <c r="E73" s="34" t="s">
        <v>159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19"/>
      <c r="AE73" s="32" t="s">
        <v>160</v>
      </c>
      <c r="AF73" s="36" t="str">
        <f t="shared" si="22"/>
        <v>###</v>
      </c>
      <c r="AG73" s="37" t="str">
        <f t="shared" si="19"/>
        <v/>
      </c>
      <c r="AH73" s="15">
        <f t="shared" si="20"/>
        <v>4</v>
      </c>
      <c r="AI73" s="31" t="s">
        <v>29</v>
      </c>
      <c r="AJ73" s="31" t="s">
        <v>29</v>
      </c>
      <c r="AK73" s="38" t="e">
        <f>IF(COUNTIF(A73:D73,"X")=4,"X",AVERAGE(A73:D73))</f>
        <v>#DIV/0!</v>
      </c>
      <c r="AM73" s="32" t="e">
        <f t="shared" si="21"/>
        <v>#DIV/0!</v>
      </c>
    </row>
    <row r="74" spans="1:39" x14ac:dyDescent="0.35">
      <c r="A74" s="33"/>
      <c r="B74" s="33"/>
      <c r="C74" s="33"/>
      <c r="D74" s="33"/>
      <c r="E74" s="34" t="s">
        <v>161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19"/>
      <c r="AE74" s="32" t="s">
        <v>162</v>
      </c>
      <c r="AF74" s="36" t="str">
        <f t="shared" si="22"/>
        <v>###</v>
      </c>
      <c r="AG74" s="37" t="str">
        <f t="shared" si="19"/>
        <v/>
      </c>
      <c r="AH74" s="15">
        <f t="shared" si="20"/>
        <v>4</v>
      </c>
      <c r="AI74" s="31" t="s">
        <v>29</v>
      </c>
      <c r="AJ74" s="31" t="s">
        <v>29</v>
      </c>
      <c r="AK74" s="38" t="e">
        <f>IF(COUNTIF(A74:D74,"X")=4,"X",AVERAGE(A74:D74))</f>
        <v>#DIV/0!</v>
      </c>
      <c r="AM74" s="32" t="e">
        <f t="shared" si="21"/>
        <v>#DIV/0!</v>
      </c>
    </row>
    <row r="75" spans="1:39" x14ac:dyDescent="0.35">
      <c r="A75" s="33"/>
      <c r="B75" s="33"/>
      <c r="C75" s="33"/>
      <c r="D75" s="33"/>
      <c r="E75" s="34" t="s">
        <v>163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19"/>
      <c r="AE75" s="32" t="s">
        <v>164</v>
      </c>
      <c r="AF75" s="36" t="str">
        <f t="shared" si="22"/>
        <v>###</v>
      </c>
      <c r="AG75" s="37" t="str">
        <f t="shared" si="19"/>
        <v/>
      </c>
      <c r="AH75" s="15">
        <f t="shared" si="20"/>
        <v>4</v>
      </c>
      <c r="AI75" s="31" t="s">
        <v>29</v>
      </c>
      <c r="AJ75" s="31" t="s">
        <v>29</v>
      </c>
      <c r="AK75" s="38" t="e">
        <f>IF(COUNTIF(A75:D75,"X")=4,"X",AVERAGE(A75:D75))</f>
        <v>#DIV/0!</v>
      </c>
      <c r="AM75" s="32" t="e">
        <f t="shared" si="21"/>
        <v>#DIV/0!</v>
      </c>
    </row>
    <row r="76" spans="1:39" x14ac:dyDescent="0.35">
      <c r="I76" s="43"/>
      <c r="AF76" s="44"/>
      <c r="AG76" s="20"/>
      <c r="AL76" s="32">
        <f>SUM(AL3:AL75)</f>
        <v>0</v>
      </c>
      <c r="AM76" s="32" t="str">
        <f>IF(AL78&gt;0,"###",IF(OR(AL77&gt;0,AL76&lt;8),"OACCEPTABEL UTBILDNINGSKVALITET",IF(AL76&lt;16,"ACCEPTABEL UTBILDNINGSKVALITET",IF(AL76&lt;21,"GOD UTBILDNINGSKVALITET","FÖREDÖMLIG UTBILDNINGSKVALITET"))))</f>
        <v>###</v>
      </c>
    </row>
    <row r="77" spans="1:39" x14ac:dyDescent="0.35">
      <c r="AG77" s="44"/>
      <c r="AL77" s="32">
        <f>COUNTIF(AL3:AL75,0)</f>
        <v>0</v>
      </c>
    </row>
    <row r="78" spans="1:39" x14ac:dyDescent="0.35">
      <c r="AG78" s="44"/>
      <c r="AL78" s="32">
        <f>COUNTIF(AL3:AL75,"###")</f>
        <v>8</v>
      </c>
    </row>
    <row r="79" spans="1:39" x14ac:dyDescent="0.35">
      <c r="AG79" s="44"/>
      <c r="AL79" s="15">
        <f>COUNTIF(A3:D75,"X")+COUNTIF(A3:D75,0)+COUNTIF(A3:D75,1)+COUNTIF(A3:D75,2)+COUNTIF(A3:D75,3)</f>
        <v>0</v>
      </c>
    </row>
    <row r="80" spans="1:39" x14ac:dyDescent="0.35">
      <c r="AG80" s="44"/>
      <c r="AL80" s="32">
        <f>COUNTBLANK(A3:D75)-24</f>
        <v>260</v>
      </c>
    </row>
    <row r="81" spans="33:38" x14ac:dyDescent="0.35">
      <c r="AG81" s="44"/>
      <c r="AL81" s="32">
        <f>AL79+AL80</f>
        <v>260</v>
      </c>
    </row>
    <row r="82" spans="33:38" x14ac:dyDescent="0.35">
      <c r="AG82" s="44"/>
    </row>
    <row r="83" spans="33:38" x14ac:dyDescent="0.35">
      <c r="AG83" s="44"/>
    </row>
    <row r="84" spans="33:38" x14ac:dyDescent="0.35">
      <c r="AG84" s="44"/>
    </row>
    <row r="85" spans="33:38" x14ac:dyDescent="0.35">
      <c r="AG85" s="44"/>
    </row>
    <row r="86" spans="33:38" x14ac:dyDescent="0.35">
      <c r="AG86" s="44"/>
    </row>
    <row r="87" spans="33:38" x14ac:dyDescent="0.35">
      <c r="AG87" s="44"/>
    </row>
    <row r="88" spans="33:38" x14ac:dyDescent="0.35">
      <c r="AG88" s="44"/>
    </row>
    <row r="89" spans="33:38" x14ac:dyDescent="0.35">
      <c r="AG89" s="44"/>
    </row>
    <row r="90" spans="33:38" x14ac:dyDescent="0.35">
      <c r="AG90" s="44"/>
    </row>
    <row r="91" spans="33:38" x14ac:dyDescent="0.35">
      <c r="AG91" s="44"/>
    </row>
    <row r="92" spans="33:38" x14ac:dyDescent="0.35">
      <c r="AG92" s="44"/>
    </row>
    <row r="93" spans="33:38" x14ac:dyDescent="0.35">
      <c r="AG93" s="44"/>
    </row>
    <row r="94" spans="33:38" x14ac:dyDescent="0.35">
      <c r="AG94" s="44"/>
    </row>
    <row r="95" spans="33:38" x14ac:dyDescent="0.35">
      <c r="AG95" s="44"/>
    </row>
    <row r="96" spans="33:38" x14ac:dyDescent="0.35">
      <c r="AG96" s="44"/>
    </row>
    <row r="97" spans="33:33" x14ac:dyDescent="0.35">
      <c r="AG97" s="44"/>
    </row>
    <row r="98" spans="33:33" x14ac:dyDescent="0.35">
      <c r="AG98" s="44"/>
    </row>
    <row r="99" spans="33:33" x14ac:dyDescent="0.35">
      <c r="AG99" s="44"/>
    </row>
    <row r="100" spans="33:33" x14ac:dyDescent="0.35">
      <c r="AG100" s="44"/>
    </row>
    <row r="101" spans="33:33" x14ac:dyDescent="0.35">
      <c r="AG101" s="44"/>
    </row>
    <row r="102" spans="33:33" x14ac:dyDescent="0.35">
      <c r="AG102" s="44"/>
    </row>
    <row r="103" spans="33:33" x14ac:dyDescent="0.35">
      <c r="AG103" s="44"/>
    </row>
    <row r="104" spans="33:33" x14ac:dyDescent="0.35">
      <c r="AG104" s="44"/>
    </row>
    <row r="105" spans="33:33" x14ac:dyDescent="0.35">
      <c r="AG105" s="44"/>
    </row>
    <row r="106" spans="33:33" x14ac:dyDescent="0.35">
      <c r="AG106" s="44"/>
    </row>
    <row r="107" spans="33:33" x14ac:dyDescent="0.35">
      <c r="AG107" s="44"/>
    </row>
  </sheetData>
  <conditionalFormatting sqref="AP1:AT1 AI1">
    <cfRule type="cellIs" dxfId="20" priority="1" stopIfTrue="1" operator="equal">
      <formula>"OACCEPTABEL UTBILDNINGSKVALITET"</formula>
    </cfRule>
    <cfRule type="cellIs" dxfId="19" priority="2" stopIfTrue="1" operator="equal">
      <formula>"ACCEPTABEL UTBILDNINGSKVALITET"</formula>
    </cfRule>
    <cfRule type="cellIs" dxfId="18" priority="3" stopIfTrue="1" operator="equal">
      <formula>"GOD UTBILDNINGSKVALITET"</formula>
    </cfRule>
  </conditionalFormatting>
  <conditionalFormatting sqref="AF76:AG76 AG4:AG75">
    <cfRule type="cellIs" dxfId="17" priority="4" stopIfTrue="1" operator="equal">
      <formula>1</formula>
    </cfRule>
    <cfRule type="cellIs" dxfId="16" priority="5" stopIfTrue="1" operator="equal">
      <formula>2</formula>
    </cfRule>
    <cfRule type="cellIs" dxfId="15" priority="6" stopIfTrue="1" operator="equal">
      <formula>3</formula>
    </cfRule>
  </conditionalFormatting>
  <conditionalFormatting sqref="AF4:AF7 AF9:AF15 AF17:AF19 AF21:AF33 AF35:AF46 AF48:AF56 AF58:AF67 AF69:AF75">
    <cfRule type="cellIs" dxfId="14" priority="7" stopIfTrue="1" operator="between">
      <formula>2.8</formula>
      <formula>3</formula>
    </cfRule>
    <cfRule type="cellIs" dxfId="13" priority="8" stopIfTrue="1" operator="between">
      <formula>2</formula>
      <formula>2.8</formula>
    </cfRule>
    <cfRule type="cellIs" dxfId="12" priority="9" stopIfTrue="1" operator="between">
      <formula>1</formula>
      <formula>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3"/>
  <sheetViews>
    <sheetView workbookViewId="0">
      <selection activeCell="O11" sqref="O11"/>
    </sheetView>
  </sheetViews>
  <sheetFormatPr defaultColWidth="9.1796875" defaultRowHeight="14.5" x14ac:dyDescent="0.35"/>
  <cols>
    <col min="1" max="1" width="3.81640625" style="32" customWidth="1"/>
    <col min="2" max="3" width="3.81640625" style="15" customWidth="1"/>
    <col min="4" max="5" width="4.26953125" style="9" customWidth="1"/>
    <col min="6" max="6" width="4.26953125" style="15" customWidth="1"/>
    <col min="7" max="9" width="9.1796875" style="6"/>
    <col min="10" max="10" width="9.1796875" style="15"/>
    <col min="11" max="14" width="9.1796875" style="6"/>
    <col min="15" max="15" width="9.1796875" style="15"/>
    <col min="16" max="16" width="9.1796875" style="6"/>
    <col min="17" max="17" width="9.1796875" style="15"/>
    <col min="18" max="24" width="9.1796875" style="6"/>
    <col min="25" max="256" width="9.1796875" style="15"/>
    <col min="257" max="259" width="3.81640625" style="15" customWidth="1"/>
    <col min="260" max="262" width="4.26953125" style="15" customWidth="1"/>
    <col min="263" max="512" width="9.1796875" style="15"/>
    <col min="513" max="515" width="3.81640625" style="15" customWidth="1"/>
    <col min="516" max="518" width="4.26953125" style="15" customWidth="1"/>
    <col min="519" max="768" width="9.1796875" style="15"/>
    <col min="769" max="771" width="3.81640625" style="15" customWidth="1"/>
    <col min="772" max="774" width="4.26953125" style="15" customWidth="1"/>
    <col min="775" max="1024" width="9.1796875" style="15"/>
    <col min="1025" max="1027" width="3.81640625" style="15" customWidth="1"/>
    <col min="1028" max="1030" width="4.26953125" style="15" customWidth="1"/>
    <col min="1031" max="1280" width="9.1796875" style="15"/>
    <col min="1281" max="1283" width="3.81640625" style="15" customWidth="1"/>
    <col min="1284" max="1286" width="4.26953125" style="15" customWidth="1"/>
    <col min="1287" max="1536" width="9.1796875" style="15"/>
    <col min="1537" max="1539" width="3.81640625" style="15" customWidth="1"/>
    <col min="1540" max="1542" width="4.26953125" style="15" customWidth="1"/>
    <col min="1543" max="1792" width="9.1796875" style="15"/>
    <col min="1793" max="1795" width="3.81640625" style="15" customWidth="1"/>
    <col min="1796" max="1798" width="4.26953125" style="15" customWidth="1"/>
    <col min="1799" max="2048" width="9.1796875" style="15"/>
    <col min="2049" max="2051" width="3.81640625" style="15" customWidth="1"/>
    <col min="2052" max="2054" width="4.26953125" style="15" customWidth="1"/>
    <col min="2055" max="2304" width="9.1796875" style="15"/>
    <col min="2305" max="2307" width="3.81640625" style="15" customWidth="1"/>
    <col min="2308" max="2310" width="4.26953125" style="15" customWidth="1"/>
    <col min="2311" max="2560" width="9.1796875" style="15"/>
    <col min="2561" max="2563" width="3.81640625" style="15" customWidth="1"/>
    <col min="2564" max="2566" width="4.26953125" style="15" customWidth="1"/>
    <col min="2567" max="2816" width="9.1796875" style="15"/>
    <col min="2817" max="2819" width="3.81640625" style="15" customWidth="1"/>
    <col min="2820" max="2822" width="4.26953125" style="15" customWidth="1"/>
    <col min="2823" max="3072" width="9.1796875" style="15"/>
    <col min="3073" max="3075" width="3.81640625" style="15" customWidth="1"/>
    <col min="3076" max="3078" width="4.26953125" style="15" customWidth="1"/>
    <col min="3079" max="3328" width="9.1796875" style="15"/>
    <col min="3329" max="3331" width="3.81640625" style="15" customWidth="1"/>
    <col min="3332" max="3334" width="4.26953125" style="15" customWidth="1"/>
    <col min="3335" max="3584" width="9.1796875" style="15"/>
    <col min="3585" max="3587" width="3.81640625" style="15" customWidth="1"/>
    <col min="3588" max="3590" width="4.26953125" style="15" customWidth="1"/>
    <col min="3591" max="3840" width="9.1796875" style="15"/>
    <col min="3841" max="3843" width="3.81640625" style="15" customWidth="1"/>
    <col min="3844" max="3846" width="4.26953125" style="15" customWidth="1"/>
    <col min="3847" max="4096" width="9.1796875" style="15"/>
    <col min="4097" max="4099" width="3.81640625" style="15" customWidth="1"/>
    <col min="4100" max="4102" width="4.26953125" style="15" customWidth="1"/>
    <col min="4103" max="4352" width="9.1796875" style="15"/>
    <col min="4353" max="4355" width="3.81640625" style="15" customWidth="1"/>
    <col min="4356" max="4358" width="4.26953125" style="15" customWidth="1"/>
    <col min="4359" max="4608" width="9.1796875" style="15"/>
    <col min="4609" max="4611" width="3.81640625" style="15" customWidth="1"/>
    <col min="4612" max="4614" width="4.26953125" style="15" customWidth="1"/>
    <col min="4615" max="4864" width="9.1796875" style="15"/>
    <col min="4865" max="4867" width="3.81640625" style="15" customWidth="1"/>
    <col min="4868" max="4870" width="4.26953125" style="15" customWidth="1"/>
    <col min="4871" max="5120" width="9.1796875" style="15"/>
    <col min="5121" max="5123" width="3.81640625" style="15" customWidth="1"/>
    <col min="5124" max="5126" width="4.26953125" style="15" customWidth="1"/>
    <col min="5127" max="5376" width="9.1796875" style="15"/>
    <col min="5377" max="5379" width="3.81640625" style="15" customWidth="1"/>
    <col min="5380" max="5382" width="4.26953125" style="15" customWidth="1"/>
    <col min="5383" max="5632" width="9.1796875" style="15"/>
    <col min="5633" max="5635" width="3.81640625" style="15" customWidth="1"/>
    <col min="5636" max="5638" width="4.26953125" style="15" customWidth="1"/>
    <col min="5639" max="5888" width="9.1796875" style="15"/>
    <col min="5889" max="5891" width="3.81640625" style="15" customWidth="1"/>
    <col min="5892" max="5894" width="4.26953125" style="15" customWidth="1"/>
    <col min="5895" max="6144" width="9.1796875" style="15"/>
    <col min="6145" max="6147" width="3.81640625" style="15" customWidth="1"/>
    <col min="6148" max="6150" width="4.26953125" style="15" customWidth="1"/>
    <col min="6151" max="6400" width="9.1796875" style="15"/>
    <col min="6401" max="6403" width="3.81640625" style="15" customWidth="1"/>
    <col min="6404" max="6406" width="4.26953125" style="15" customWidth="1"/>
    <col min="6407" max="6656" width="9.1796875" style="15"/>
    <col min="6657" max="6659" width="3.81640625" style="15" customWidth="1"/>
    <col min="6660" max="6662" width="4.26953125" style="15" customWidth="1"/>
    <col min="6663" max="6912" width="9.1796875" style="15"/>
    <col min="6913" max="6915" width="3.81640625" style="15" customWidth="1"/>
    <col min="6916" max="6918" width="4.26953125" style="15" customWidth="1"/>
    <col min="6919" max="7168" width="9.1796875" style="15"/>
    <col min="7169" max="7171" width="3.81640625" style="15" customWidth="1"/>
    <col min="7172" max="7174" width="4.26953125" style="15" customWidth="1"/>
    <col min="7175" max="7424" width="9.1796875" style="15"/>
    <col min="7425" max="7427" width="3.81640625" style="15" customWidth="1"/>
    <col min="7428" max="7430" width="4.26953125" style="15" customWidth="1"/>
    <col min="7431" max="7680" width="9.1796875" style="15"/>
    <col min="7681" max="7683" width="3.81640625" style="15" customWidth="1"/>
    <col min="7684" max="7686" width="4.26953125" style="15" customWidth="1"/>
    <col min="7687" max="7936" width="9.1796875" style="15"/>
    <col min="7937" max="7939" width="3.81640625" style="15" customWidth="1"/>
    <col min="7940" max="7942" width="4.26953125" style="15" customWidth="1"/>
    <col min="7943" max="8192" width="9.1796875" style="15"/>
    <col min="8193" max="8195" width="3.81640625" style="15" customWidth="1"/>
    <col min="8196" max="8198" width="4.26953125" style="15" customWidth="1"/>
    <col min="8199" max="8448" width="9.1796875" style="15"/>
    <col min="8449" max="8451" width="3.81640625" style="15" customWidth="1"/>
    <col min="8452" max="8454" width="4.26953125" style="15" customWidth="1"/>
    <col min="8455" max="8704" width="9.1796875" style="15"/>
    <col min="8705" max="8707" width="3.81640625" style="15" customWidth="1"/>
    <col min="8708" max="8710" width="4.26953125" style="15" customWidth="1"/>
    <col min="8711" max="8960" width="9.1796875" style="15"/>
    <col min="8961" max="8963" width="3.81640625" style="15" customWidth="1"/>
    <col min="8964" max="8966" width="4.26953125" style="15" customWidth="1"/>
    <col min="8967" max="9216" width="9.1796875" style="15"/>
    <col min="9217" max="9219" width="3.81640625" style="15" customWidth="1"/>
    <col min="9220" max="9222" width="4.26953125" style="15" customWidth="1"/>
    <col min="9223" max="9472" width="9.1796875" style="15"/>
    <col min="9473" max="9475" width="3.81640625" style="15" customWidth="1"/>
    <col min="9476" max="9478" width="4.26953125" style="15" customWidth="1"/>
    <col min="9479" max="9728" width="9.1796875" style="15"/>
    <col min="9729" max="9731" width="3.81640625" style="15" customWidth="1"/>
    <col min="9732" max="9734" width="4.26953125" style="15" customWidth="1"/>
    <col min="9735" max="9984" width="9.1796875" style="15"/>
    <col min="9985" max="9987" width="3.81640625" style="15" customWidth="1"/>
    <col min="9988" max="9990" width="4.26953125" style="15" customWidth="1"/>
    <col min="9991" max="10240" width="9.1796875" style="15"/>
    <col min="10241" max="10243" width="3.81640625" style="15" customWidth="1"/>
    <col min="10244" max="10246" width="4.26953125" style="15" customWidth="1"/>
    <col min="10247" max="10496" width="9.1796875" style="15"/>
    <col min="10497" max="10499" width="3.81640625" style="15" customWidth="1"/>
    <col min="10500" max="10502" width="4.26953125" style="15" customWidth="1"/>
    <col min="10503" max="10752" width="9.1796875" style="15"/>
    <col min="10753" max="10755" width="3.81640625" style="15" customWidth="1"/>
    <col min="10756" max="10758" width="4.26953125" style="15" customWidth="1"/>
    <col min="10759" max="11008" width="9.1796875" style="15"/>
    <col min="11009" max="11011" width="3.81640625" style="15" customWidth="1"/>
    <col min="11012" max="11014" width="4.26953125" style="15" customWidth="1"/>
    <col min="11015" max="11264" width="9.1796875" style="15"/>
    <col min="11265" max="11267" width="3.81640625" style="15" customWidth="1"/>
    <col min="11268" max="11270" width="4.26953125" style="15" customWidth="1"/>
    <col min="11271" max="11520" width="9.1796875" style="15"/>
    <col min="11521" max="11523" width="3.81640625" style="15" customWidth="1"/>
    <col min="11524" max="11526" width="4.26953125" style="15" customWidth="1"/>
    <col min="11527" max="11776" width="9.1796875" style="15"/>
    <col min="11777" max="11779" width="3.81640625" style="15" customWidth="1"/>
    <col min="11780" max="11782" width="4.26953125" style="15" customWidth="1"/>
    <col min="11783" max="12032" width="9.1796875" style="15"/>
    <col min="12033" max="12035" width="3.81640625" style="15" customWidth="1"/>
    <col min="12036" max="12038" width="4.26953125" style="15" customWidth="1"/>
    <col min="12039" max="12288" width="9.1796875" style="15"/>
    <col min="12289" max="12291" width="3.81640625" style="15" customWidth="1"/>
    <col min="12292" max="12294" width="4.26953125" style="15" customWidth="1"/>
    <col min="12295" max="12544" width="9.1796875" style="15"/>
    <col min="12545" max="12547" width="3.81640625" style="15" customWidth="1"/>
    <col min="12548" max="12550" width="4.26953125" style="15" customWidth="1"/>
    <col min="12551" max="12800" width="9.1796875" style="15"/>
    <col min="12801" max="12803" width="3.81640625" style="15" customWidth="1"/>
    <col min="12804" max="12806" width="4.26953125" style="15" customWidth="1"/>
    <col min="12807" max="13056" width="9.1796875" style="15"/>
    <col min="13057" max="13059" width="3.81640625" style="15" customWidth="1"/>
    <col min="13060" max="13062" width="4.26953125" style="15" customWidth="1"/>
    <col min="13063" max="13312" width="9.1796875" style="15"/>
    <col min="13313" max="13315" width="3.81640625" style="15" customWidth="1"/>
    <col min="13316" max="13318" width="4.26953125" style="15" customWidth="1"/>
    <col min="13319" max="13568" width="9.1796875" style="15"/>
    <col min="13569" max="13571" width="3.81640625" style="15" customWidth="1"/>
    <col min="13572" max="13574" width="4.26953125" style="15" customWidth="1"/>
    <col min="13575" max="13824" width="9.1796875" style="15"/>
    <col min="13825" max="13827" width="3.81640625" style="15" customWidth="1"/>
    <col min="13828" max="13830" width="4.26953125" style="15" customWidth="1"/>
    <col min="13831" max="14080" width="9.1796875" style="15"/>
    <col min="14081" max="14083" width="3.81640625" style="15" customWidth="1"/>
    <col min="14084" max="14086" width="4.26953125" style="15" customWidth="1"/>
    <col min="14087" max="14336" width="9.1796875" style="15"/>
    <col min="14337" max="14339" width="3.81640625" style="15" customWidth="1"/>
    <col min="14340" max="14342" width="4.26953125" style="15" customWidth="1"/>
    <col min="14343" max="14592" width="9.1796875" style="15"/>
    <col min="14593" max="14595" width="3.81640625" style="15" customWidth="1"/>
    <col min="14596" max="14598" width="4.26953125" style="15" customWidth="1"/>
    <col min="14599" max="14848" width="9.1796875" style="15"/>
    <col min="14849" max="14851" width="3.81640625" style="15" customWidth="1"/>
    <col min="14852" max="14854" width="4.26953125" style="15" customWidth="1"/>
    <col min="14855" max="15104" width="9.1796875" style="15"/>
    <col min="15105" max="15107" width="3.81640625" style="15" customWidth="1"/>
    <col min="15108" max="15110" width="4.26953125" style="15" customWidth="1"/>
    <col min="15111" max="15360" width="9.1796875" style="15"/>
    <col min="15361" max="15363" width="3.81640625" style="15" customWidth="1"/>
    <col min="15364" max="15366" width="4.26953125" style="15" customWidth="1"/>
    <col min="15367" max="15616" width="9.1796875" style="15"/>
    <col min="15617" max="15619" width="3.81640625" style="15" customWidth="1"/>
    <col min="15620" max="15622" width="4.26953125" style="15" customWidth="1"/>
    <col min="15623" max="15872" width="9.1796875" style="15"/>
    <col min="15873" max="15875" width="3.81640625" style="15" customWidth="1"/>
    <col min="15876" max="15878" width="4.26953125" style="15" customWidth="1"/>
    <col min="15879" max="16128" width="9.1796875" style="15"/>
    <col min="16129" max="16131" width="3.81640625" style="15" customWidth="1"/>
    <col min="16132" max="16134" width="4.26953125" style="15" customWidth="1"/>
    <col min="16135" max="16384" width="9.1796875" style="15"/>
  </cols>
  <sheetData>
    <row r="1" spans="1:80" ht="21" x14ac:dyDescent="0.5">
      <c r="A1" s="7"/>
      <c r="B1" s="8"/>
      <c r="C1" s="8"/>
      <c r="D1" s="45" t="s">
        <v>15</v>
      </c>
      <c r="E1" s="11" t="s">
        <v>16</v>
      </c>
      <c r="F1" s="46"/>
      <c r="G1" s="46"/>
      <c r="H1" s="46"/>
      <c r="J1" s="47" t="str">
        <f>[1]Bedömningar!AI1</f>
        <v>###</v>
      </c>
      <c r="K1" s="48"/>
      <c r="L1" s="48"/>
      <c r="M1" s="48"/>
      <c r="N1" s="48"/>
      <c r="O1" s="49"/>
      <c r="P1" s="8"/>
      <c r="Q1" s="6"/>
      <c r="X1" s="15"/>
    </row>
    <row r="2" spans="1:80" ht="94.5" x14ac:dyDescent="0.35">
      <c r="A2" s="23" t="s">
        <v>21</v>
      </c>
      <c r="B2" s="24" t="s">
        <v>22</v>
      </c>
      <c r="C2" s="24" t="s">
        <v>23</v>
      </c>
      <c r="D2" s="50" t="s">
        <v>25</v>
      </c>
      <c r="E2" s="51" t="s">
        <v>165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54"/>
      <c r="V2" s="22"/>
      <c r="W2" s="54"/>
      <c r="X2" s="15"/>
    </row>
    <row r="3" spans="1:80" x14ac:dyDescent="0.35">
      <c r="A3" s="23"/>
      <c r="B3" s="28"/>
      <c r="C3" s="28"/>
      <c r="D3" s="55"/>
      <c r="E3" s="56" t="str">
        <f>[1]Bedömningar!AF3</f>
        <v>###</v>
      </c>
      <c r="F3" s="57" t="s">
        <v>26</v>
      </c>
      <c r="H3" s="19"/>
      <c r="I3" s="19"/>
      <c r="J3" s="20"/>
      <c r="K3" s="19"/>
      <c r="L3" s="19"/>
      <c r="M3" s="19"/>
      <c r="N3" s="19"/>
      <c r="O3" s="20"/>
      <c r="P3" s="19"/>
      <c r="Q3" s="20"/>
      <c r="R3" s="19"/>
      <c r="S3" s="19"/>
      <c r="T3" s="19"/>
      <c r="U3" s="19"/>
      <c r="V3" s="19"/>
      <c r="W3" s="19"/>
      <c r="X3" s="19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</row>
    <row r="4" spans="1:80" x14ac:dyDescent="0.35">
      <c r="A4" s="36" t="str">
        <f>[1]Bedömningar!AF4</f>
        <v>###</v>
      </c>
      <c r="D4" s="55" t="str">
        <f>[1]Bedömningar!AG4</f>
        <v/>
      </c>
      <c r="E4" s="9" t="s">
        <v>28</v>
      </c>
      <c r="F4" s="58" t="str">
        <f>[1]Bedömningar!E4</f>
        <v>Det finns dokumenterade rutiner så att specialiseringstjänstgöringen kan genomföras och regelbundet utvärderas för att säkerställa en hög och jämn kvalitet i specialistutbildningen.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19"/>
      <c r="X4" s="19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</row>
    <row r="5" spans="1:80" x14ac:dyDescent="0.35">
      <c r="B5" s="36" t="str">
        <f>[1]Bedömningar!AF5</f>
        <v>###</v>
      </c>
      <c r="D5" s="55" t="str">
        <f>[1]Bedömningar!AG5</f>
        <v/>
      </c>
      <c r="E5" s="9" t="s">
        <v>31</v>
      </c>
      <c r="F5" s="58" t="str">
        <f>[1]Bedömningar!E5</f>
        <v>Verksamheten är tillräckligt allsidig (patientsammansättning, sjukdomspanorama mm) för att målbeskrivningens krav ska kunna uppfyllas.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19"/>
      <c r="X5" s="19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</row>
    <row r="6" spans="1:80" x14ac:dyDescent="0.35">
      <c r="B6" s="44"/>
      <c r="C6" s="36" t="str">
        <f>[1]Bedömningar!AF6</f>
        <v>###</v>
      </c>
      <c r="D6" s="55" t="str">
        <f>[1]Bedömningar!AG6</f>
        <v/>
      </c>
      <c r="E6" s="9" t="s">
        <v>33</v>
      </c>
      <c r="F6" s="58" t="str">
        <f>[1]Bedömningar!E6</f>
        <v>Verksamheten innehåller jour och/eller beredskap.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19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1:80" x14ac:dyDescent="0.35">
      <c r="C7" s="36" t="str">
        <f>[1]Bedömningar!AF7</f>
        <v>###</v>
      </c>
      <c r="D7" s="55" t="str">
        <f>[1]Bedömningar!AG7</f>
        <v/>
      </c>
      <c r="E7" s="9" t="s">
        <v>35</v>
      </c>
      <c r="F7" s="58" t="str">
        <f>[1]Bedömningar!E7</f>
        <v>Det finns en plan för att främja lika rättigheter och möjligheter att uppnå utbildningsmålen för ST-läkare oavsett kön, etnicitet, religion eller annan trosuppfattning.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</row>
    <row r="8" spans="1:80" x14ac:dyDescent="0.35">
      <c r="A8" s="44"/>
      <c r="B8" s="20"/>
      <c r="C8" s="44"/>
      <c r="D8" s="55"/>
      <c r="E8" s="56" t="str">
        <f>[1]Bedömningar!AF8</f>
        <v>###</v>
      </c>
      <c r="F8" s="59" t="s">
        <v>36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x14ac:dyDescent="0.35">
      <c r="A9" s="36" t="str">
        <f>[1]Bedömningar!AF9</f>
        <v>###</v>
      </c>
      <c r="B9" s="20"/>
      <c r="C9" s="27"/>
      <c r="D9" s="55" t="str">
        <f>[1]Bedömningar!AG9</f>
        <v/>
      </c>
      <c r="E9" s="9" t="s">
        <v>38</v>
      </c>
      <c r="F9" s="60" t="str">
        <f>[1]Bedömningar!E9</f>
        <v>Det finns tillgång till studierektor som är specialistkompetent läkare och som har genomgått handledarutbildning.</v>
      </c>
      <c r="H9" s="19"/>
      <c r="I9" s="19"/>
      <c r="J9" s="20"/>
      <c r="K9" s="19"/>
      <c r="L9" s="19"/>
      <c r="M9" s="19"/>
      <c r="N9" s="19"/>
      <c r="O9" s="20"/>
      <c r="P9" s="19"/>
      <c r="Q9" s="20"/>
      <c r="R9" s="19"/>
      <c r="S9" s="19"/>
      <c r="T9" s="19"/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x14ac:dyDescent="0.35">
      <c r="A10" s="36" t="str">
        <f>[1]Bedömningar!AF10</f>
        <v>###</v>
      </c>
      <c r="B10" s="20"/>
      <c r="C10" s="20"/>
      <c r="D10" s="55" t="str">
        <f>[1]Bedömningar!AG10</f>
        <v/>
      </c>
      <c r="E10" s="9" t="s">
        <v>40</v>
      </c>
      <c r="F10" s="60" t="str">
        <f>[1]Bedömningar!E10</f>
        <v xml:space="preserve">ST-handledarna är specialistkompetenta i avsedd specialitet och har genomgått handledarutbildning (inkluderande handledning, pedagogik, kommunikation och etik)  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1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x14ac:dyDescent="0.35">
      <c r="B11" s="36" t="str">
        <f>[1]Bedömningar!AF11</f>
        <v>###</v>
      </c>
      <c r="C11" s="20"/>
      <c r="D11" s="55" t="str">
        <f>[1]Bedömningar!AG11</f>
        <v/>
      </c>
      <c r="E11" s="9" t="s">
        <v>42</v>
      </c>
      <c r="F11" s="60" t="str">
        <f>[1]Bedömningar!E11</f>
        <v>Tillgången till läkare med relevant specialistkompetens och andra medarbetare motsvarar behovet av nödvändiga handledar- och instruktörsinsatser.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x14ac:dyDescent="0.35">
      <c r="B12" s="20"/>
      <c r="C12" s="36" t="str">
        <f>[1]Bedömningar!AF12</f>
        <v>###</v>
      </c>
      <c r="D12" s="55" t="str">
        <f>[1]Bedömningar!AG12</f>
        <v/>
      </c>
      <c r="E12" s="9" t="s">
        <v>44</v>
      </c>
      <c r="F12" s="60" t="str">
        <f>[1]Bedömningar!E12</f>
        <v>Det finns generella skriftliga instruktioner för hur handledningen av ST-läkare ska gå till.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x14ac:dyDescent="0.35">
      <c r="B13" s="44"/>
      <c r="C13" s="36" t="str">
        <f>[1]Bedömningar!AF13</f>
        <v>###</v>
      </c>
      <c r="D13" s="55" t="str">
        <f>[1]Bedömningar!AG13</f>
        <v/>
      </c>
      <c r="E13" s="9" t="s">
        <v>46</v>
      </c>
      <c r="F13" s="60" t="str">
        <f>[1]Bedömningar!E13</f>
        <v>Det finns regelbundna handledarträffar för ST-handledarna (minst en gång per termin).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x14ac:dyDescent="0.35">
      <c r="B14" s="44"/>
      <c r="C14" s="36" t="str">
        <f>[1]Bedömningar!AF14</f>
        <v>###</v>
      </c>
      <c r="D14" s="55" t="str">
        <f>[1]Bedömningar!AG14</f>
        <v/>
      </c>
      <c r="E14" s="9" t="s">
        <v>48</v>
      </c>
      <c r="F14" s="60" t="str">
        <f>[1]Bedömningar!E14</f>
        <v>Det finns en skriftlig uppdragsbeskrivning för studierektorn.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x14ac:dyDescent="0.35">
      <c r="B15" s="20"/>
      <c r="C15" s="36" t="str">
        <f>[1]Bedömningar!AF15</f>
        <v>###</v>
      </c>
      <c r="D15" s="55" t="str">
        <f>[1]Bedömningar!AG15</f>
        <v/>
      </c>
      <c r="E15" s="9" t="s">
        <v>50</v>
      </c>
      <c r="F15" s="60" t="str">
        <f>[1]Bedömningar!E15</f>
        <v>Det finns tillgång till en disputerad läkare som fungerar som vetenskaplig handledare.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1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x14ac:dyDescent="0.35">
      <c r="A16" s="44"/>
      <c r="B16" s="20"/>
      <c r="C16" s="44"/>
      <c r="D16" s="55"/>
      <c r="E16" s="56" t="str">
        <f>[1]Bedömningar!AF16</f>
        <v>###</v>
      </c>
      <c r="F16" s="57" t="s">
        <v>51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x14ac:dyDescent="0.35">
      <c r="B17" s="36" t="str">
        <f>[1]Bedömningar!AF17</f>
        <v>###</v>
      </c>
      <c r="C17" s="44"/>
      <c r="D17" s="55" t="str">
        <f>[1]Bedömningar!AG17</f>
        <v/>
      </c>
      <c r="E17" s="9" t="s">
        <v>53</v>
      </c>
      <c r="F17" s="58" t="str">
        <f>[1]Bedömningar!E17</f>
        <v xml:space="preserve">Utrustning för diagnostik, utredning och behandling är adekvat. 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x14ac:dyDescent="0.35">
      <c r="B18" s="20"/>
      <c r="C18" s="36" t="str">
        <f>[1]Bedömningar!AF18</f>
        <v>###</v>
      </c>
      <c r="D18" s="55" t="str">
        <f>[1]Bedömningar!AG18</f>
        <v/>
      </c>
      <c r="E18" s="9" t="s">
        <v>55</v>
      </c>
      <c r="F18" s="58" t="str">
        <f>[1]Bedömningar!E18</f>
        <v xml:space="preserve">ST-läkarna har ett eget rum, eller tillgång till en fast arbetsplats med egen dator, som gör det möjligt att arbeta ostört. 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x14ac:dyDescent="0.35">
      <c r="B19" s="20"/>
      <c r="C19" s="36" t="str">
        <f>[1]Bedömningar!AF19</f>
        <v>###</v>
      </c>
      <c r="D19" s="55" t="str">
        <f>[1]Bedömningar!AG19</f>
        <v/>
      </c>
      <c r="E19" s="9" t="s">
        <v>57</v>
      </c>
      <c r="F19" s="58" t="str">
        <f>[1]Bedömningar!E19</f>
        <v xml:space="preserve">Det finns tillgång till för specialiteten adekvat bibliotekstjänst och aktuella tidskrifter. </v>
      </c>
      <c r="H19" s="19"/>
      <c r="I19" s="19"/>
      <c r="J19" s="20"/>
      <c r="K19" s="19"/>
      <c r="L19" s="19"/>
      <c r="M19" s="19"/>
      <c r="N19" s="19"/>
      <c r="O19" s="20"/>
      <c r="P19" s="19"/>
      <c r="Q19" s="20"/>
      <c r="R19" s="19"/>
      <c r="S19" s="19"/>
      <c r="T19" s="19"/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x14ac:dyDescent="0.35">
      <c r="A20" s="44"/>
      <c r="B20" s="44"/>
      <c r="C20" s="20"/>
      <c r="D20" s="55"/>
      <c r="E20" s="56" t="str">
        <f>[1]Bedömningar!AF20</f>
        <v>###</v>
      </c>
      <c r="F20" s="57" t="s">
        <v>58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x14ac:dyDescent="0.35">
      <c r="A21" s="36" t="str">
        <f>[1]Bedömningar!AF21</f>
        <v>###</v>
      </c>
      <c r="B21" s="20"/>
      <c r="C21" s="44"/>
      <c r="D21" s="55" t="str">
        <f>[1]Bedömningar!AG21</f>
        <v/>
      </c>
      <c r="E21" s="9" t="s">
        <v>60</v>
      </c>
      <c r="F21" s="58" t="str">
        <f>[1]Bedömningar!E21</f>
        <v xml:space="preserve">ST genomförs och utvärderas enligt de dokumenterade rutinerna. 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x14ac:dyDescent="0.35">
      <c r="A22" s="36" t="str">
        <f>[1]Bedömningar!AF22</f>
        <v>###</v>
      </c>
      <c r="B22" s="20"/>
      <c r="C22" s="44"/>
      <c r="D22" s="55" t="str">
        <f>[1]Bedömningar!AG22</f>
        <v/>
      </c>
      <c r="E22" s="9" t="s">
        <v>62</v>
      </c>
      <c r="F22" s="58" t="str">
        <f>[1]Bedömningar!E22</f>
        <v>ST-läkarna har individuella utbildningsprogram enligt målbeskrivningens krav, upprättade och regelbundet/vid behov reviderade (minst årligen) i samråd med ST-läkaren och handledaren.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x14ac:dyDescent="0.35">
      <c r="B23" s="36" t="str">
        <f>[1]Bedömningar!AF23</f>
        <v>###</v>
      </c>
      <c r="C23" s="20"/>
      <c r="D23" s="55" t="str">
        <f>[1]Bedömningar!AG23</f>
        <v/>
      </c>
      <c r="E23" s="9" t="s">
        <v>166</v>
      </c>
      <c r="F23" s="58" t="str">
        <f>[1]Bedömningar!E23</f>
        <v>Studierektorn deltar i upprättandet av utbildnings- och introduktionsprogram och tillser att handledaren har relevant kompetens.</v>
      </c>
      <c r="H23" s="19"/>
      <c r="I23" s="19"/>
      <c r="J23" s="20"/>
      <c r="K23" s="19"/>
      <c r="L23" s="19"/>
      <c r="M23" s="19"/>
      <c r="N23" s="19"/>
      <c r="O23" s="20"/>
      <c r="P23" s="19"/>
      <c r="Q23" s="20"/>
      <c r="R23" s="19"/>
      <c r="S23" s="19"/>
      <c r="T23" s="19"/>
      <c r="U23" s="19"/>
      <c r="V23" s="19"/>
      <c r="W23" s="19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x14ac:dyDescent="0.35">
      <c r="B24" s="36" t="str">
        <f>[1]Bedömningar!AF24</f>
        <v>###</v>
      </c>
      <c r="C24" s="20"/>
      <c r="D24" s="55" t="str">
        <f>[1]Bedömningar!AG24</f>
        <v/>
      </c>
      <c r="E24" s="9" t="s">
        <v>64</v>
      </c>
      <c r="F24" s="58" t="str">
        <f>[1]Bedömningar!E24</f>
        <v>ST är upplagd utifrån målbeskrivningens utbildningsstruktur.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19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x14ac:dyDescent="0.35">
      <c r="B25" s="20"/>
      <c r="C25" s="36" t="str">
        <f>[1]Bedömningar!AF25</f>
        <v>###</v>
      </c>
      <c r="D25" s="55" t="str">
        <f>[1]Bedömningar!AG25</f>
        <v/>
      </c>
      <c r="E25" s="9" t="s">
        <v>66</v>
      </c>
      <c r="F25" s="58" t="str">
        <f>[1]Bedömningar!E25</f>
        <v xml:space="preserve">ST-läkarna har fått introduktion till tjänstgöringen enligt enhetens introduktionsprogram. 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x14ac:dyDescent="0.35">
      <c r="B26" s="20"/>
      <c r="C26" s="36" t="str">
        <f>[1]Bedömningar!AF26</f>
        <v>###</v>
      </c>
      <c r="D26" s="55" t="str">
        <f>[1]Bedömningar!AG26</f>
        <v/>
      </c>
      <c r="E26" s="9" t="s">
        <v>68</v>
      </c>
      <c r="F26" s="58" t="str">
        <f>[1]Bedömningar!E26</f>
        <v xml:space="preserve">ST-läkarna har ST-kontrakt som reglerar ST-läkarens och arbetsgivarens gemensamma åtagande. 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x14ac:dyDescent="0.35">
      <c r="B27" s="44"/>
      <c r="C27" s="36" t="str">
        <f>[1]Bedömningar!AF27</f>
        <v>###</v>
      </c>
      <c r="D27" s="55" t="str">
        <f>[1]Bedömningar!AG27</f>
        <v/>
      </c>
      <c r="E27" s="9" t="s">
        <v>70</v>
      </c>
      <c r="F27" s="58" t="str">
        <f>[1]Bedömningar!E27</f>
        <v>Det finns individuella  utbildningsprogram för samtliga legitimerade läkare utan specialistkompetens som arbetar vid enheten en längre tid (≥sex månader).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x14ac:dyDescent="0.35">
      <c r="B28" s="44"/>
      <c r="C28" s="36" t="str">
        <f>[1]Bedömningar!AF28</f>
        <v>###</v>
      </c>
      <c r="D28" s="55" t="str">
        <f>[1]Bedömningar!AG28</f>
        <v/>
      </c>
      <c r="E28" s="9" t="s">
        <v>72</v>
      </c>
      <c r="F28" s="58" t="str">
        <f>[1]Bedömningar!E28</f>
        <v xml:space="preserve">Även sidoutbildningens upplägg innefattas i de individuella utbildningsprogrammen. 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x14ac:dyDescent="0.35">
      <c r="B29" s="20"/>
      <c r="C29" s="36" t="str">
        <f>[1]Bedömningar!AF29</f>
        <v>###</v>
      </c>
      <c r="D29" s="55" t="str">
        <f>[1]Bedömningar!AG29</f>
        <v/>
      </c>
      <c r="E29" s="9" t="s">
        <v>74</v>
      </c>
      <c r="F29" s="58" t="str">
        <f>[1]Bedömningar!E29</f>
        <v>ST är upplagd utifrån specialistföreningarnas/sektionernas rekommendationer.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19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x14ac:dyDescent="0.35">
      <c r="B30" s="20"/>
      <c r="C30" s="36" t="str">
        <f>[1]Bedömningar!AF30</f>
        <v>###</v>
      </c>
      <c r="D30" s="55" t="str">
        <f>[1]Bedömningar!AG30</f>
        <v/>
      </c>
      <c r="E30" s="9" t="s">
        <v>76</v>
      </c>
      <c r="F30" s="58" t="str">
        <f>[1]Bedömningar!E30</f>
        <v>Jourtjänstgöringen utgör en adekvat del av tjänstgöringen så att kraven i målbeskrivningen kan uppfyllas.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x14ac:dyDescent="0.35">
      <c r="B31" s="20"/>
      <c r="C31" s="36" t="str">
        <f>[1]Bedömningar!AF31</f>
        <v>###</v>
      </c>
      <c r="D31" s="55" t="str">
        <f>[1]Bedömningar!AG31</f>
        <v/>
      </c>
      <c r="E31" s="9" t="s">
        <v>78</v>
      </c>
      <c r="F31" s="58" t="str">
        <f>[1]Bedömningar!E31</f>
        <v xml:space="preserve">Huvuddelen av tjänstgöringen kan antingen genomföras vid den inspekterande enheten eller så finns det en dokumenterad plan för sidotjänstgöring vid annan enhet. 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x14ac:dyDescent="0.35">
      <c r="B32" s="20"/>
      <c r="C32" s="36" t="str">
        <f>[1]Bedömningar!AF32</f>
        <v>###</v>
      </c>
      <c r="D32" s="55" t="str">
        <f>[1]Bedömningar!AG32</f>
        <v/>
      </c>
      <c r="E32" s="9" t="s">
        <v>80</v>
      </c>
      <c r="F32" s="58" t="str">
        <f>[1]Bedömningar!E32</f>
        <v xml:space="preserve">Gäller gren- och tilläggsspecialiteter: Utbildning inom gren- eller tilläggsspecialitet kan påbörjas inom ramen för basutbildningen. 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x14ac:dyDescent="0.35">
      <c r="B33" s="20"/>
      <c r="C33" s="36" t="str">
        <f>[1]Bedömningar!AF33</f>
        <v>###</v>
      </c>
      <c r="D33" s="55" t="str">
        <f>[1]Bedömningar!AG33</f>
        <v/>
      </c>
      <c r="E33" s="9" t="s">
        <v>82</v>
      </c>
      <c r="F33" s="58" t="str">
        <f>[1]Bedömningar!E33</f>
        <v>ST-läkare, oavsett kön, etnicitet, religion eller trosuppfattning, arbetar på lika villkor och har lika möjligheter att nå målen i målbeskrivningen.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19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x14ac:dyDescent="0.35">
      <c r="A34" s="44"/>
      <c r="B34" s="20"/>
      <c r="C34" s="44"/>
      <c r="D34" s="55"/>
      <c r="E34" s="56" t="str">
        <f>[1]Bedömningar!AF34</f>
        <v>###</v>
      </c>
      <c r="F34" s="57" t="s">
        <v>85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19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x14ac:dyDescent="0.35">
      <c r="A35" s="36" t="str">
        <f>[1]Bedömningar!AF35</f>
        <v>###</v>
      </c>
      <c r="B35" s="20"/>
      <c r="C35" s="44"/>
      <c r="D35" s="55" t="str">
        <f>[1]Bedömningar!AG35</f>
        <v/>
      </c>
      <c r="E35" s="9" t="s">
        <v>87</v>
      </c>
      <c r="F35" s="58" t="str">
        <f>[1]Bedömningar!E35</f>
        <v>Det finns en personlig handledare utsedd för varje ST-läkare.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19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x14ac:dyDescent="0.35">
      <c r="A36" s="36" t="str">
        <f>[1]Bedömningar!AF36</f>
        <v>###</v>
      </c>
      <c r="B36" s="20"/>
      <c r="C36" s="44"/>
      <c r="D36" s="55" t="str">
        <f>[1]Bedömningar!AG36</f>
        <v/>
      </c>
      <c r="E36" s="9" t="s">
        <v>89</v>
      </c>
      <c r="F36" s="58" t="str">
        <f>[1]Bedömningar!E36</f>
        <v>ST-läkarna dokumenterar fortlöpande uppnådd kompetens och förvärvade kunskaper.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x14ac:dyDescent="0.35">
      <c r="A37" s="36" t="str">
        <f>[1]Bedömningar!AF37</f>
        <v>###</v>
      </c>
      <c r="B37" s="20"/>
      <c r="C37" s="44"/>
      <c r="D37" s="55" t="str">
        <f>[1]Bedömningar!AG37</f>
        <v/>
      </c>
      <c r="E37" s="9" t="s">
        <v>91</v>
      </c>
      <c r="F37" s="58" t="str">
        <f>[1]Bedömningar!E37</f>
        <v>Det görs en fortlöpande bedömning av ST-läkarens kompentensutveckling utifrån målbeskrivningen och utbildningsprogrammet under hela ST.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1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x14ac:dyDescent="0.35">
      <c r="B38" s="36" t="str">
        <f>[1]Bedömningar!AF38</f>
        <v>###</v>
      </c>
      <c r="C38" s="27"/>
      <c r="D38" s="55" t="str">
        <f>[1]Bedömningar!AG38</f>
        <v/>
      </c>
      <c r="E38" s="9" t="s">
        <v>93</v>
      </c>
      <c r="F38" s="58" t="str">
        <f>[1]Bedömningar!E38</f>
        <v>Handledningen utgår från det individuella utbildningsprogrammet, är överenskommen i förväg och genomförs med regelbundenhet och kontinuitet.</v>
      </c>
      <c r="H38" s="19"/>
      <c r="I38" s="19"/>
      <c r="J38" s="20"/>
      <c r="K38" s="19"/>
      <c r="L38" s="19"/>
      <c r="M38" s="19"/>
      <c r="N38" s="19"/>
      <c r="O38" s="20"/>
      <c r="P38" s="19"/>
      <c r="Q38" s="20"/>
      <c r="R38" s="19"/>
      <c r="S38" s="19"/>
      <c r="T38" s="19"/>
      <c r="U38" s="19"/>
      <c r="V38" s="19"/>
      <c r="W38" s="1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1:80" x14ac:dyDescent="0.35">
      <c r="B39" s="36" t="str">
        <f>[1]Bedömningar!AF39</f>
        <v>###</v>
      </c>
      <c r="C39" s="20"/>
      <c r="D39" s="55" t="str">
        <f>[1]Bedömningar!AG39</f>
        <v/>
      </c>
      <c r="E39" s="9" t="s">
        <v>95</v>
      </c>
      <c r="F39" s="58" t="str">
        <f>[1]Bedömningar!E39</f>
        <v>Handledarna håller regelbundna, dokumenterade handledarsamtal med ST-läkarna.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1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1:80" x14ac:dyDescent="0.35">
      <c r="B40" s="36" t="str">
        <f>[1]Bedömningar!AF40</f>
        <v>###</v>
      </c>
      <c r="C40" s="20"/>
      <c r="D40" s="55" t="str">
        <f>[1]Bedömningar!AG40</f>
        <v/>
      </c>
      <c r="E40" s="9" t="s">
        <v>97</v>
      </c>
      <c r="F40" s="58" t="str">
        <f>[1]Bedömningar!E40</f>
        <v>Den fortlöpande bedömningen görs med på förhand överenskomna och kända metoder (t ex medsittning, skrivning, videoinspelning) samt omfattar alla aspekter av ST och alla målbeskrivningens mål.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1:80" x14ac:dyDescent="0.35">
      <c r="B41" s="36" t="str">
        <f>[1]Bedömningar!AF41</f>
        <v>###</v>
      </c>
      <c r="C41" s="20"/>
      <c r="D41" s="55" t="str">
        <f>[1]Bedömningar!AG41</f>
        <v/>
      </c>
      <c r="E41" s="9" t="s">
        <v>99</v>
      </c>
      <c r="F41" s="58" t="str">
        <f>[1]Bedömningar!E41</f>
        <v>ST-läkarna ges fortlöpande nödvändiga instruktioner i tjänstgöringen med återkoppling från verksamhetens medarbetare.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1:80" x14ac:dyDescent="0.35">
      <c r="B42" s="36" t="str">
        <f>[1]Bedömningar!AF42</f>
        <v>###</v>
      </c>
      <c r="C42" s="20"/>
      <c r="D42" s="55" t="str">
        <f>[1]Bedömningar!AG42</f>
        <v/>
      </c>
      <c r="E42" s="9" t="s">
        <v>101</v>
      </c>
      <c r="F42" s="58" t="str">
        <f>[1]Bedömningar!E42</f>
        <v>Verksamhetschefen/motsvarande håller regelbundna, dokumenterade kompetensutvecklingssamtal med ST-läkarna.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1:80" x14ac:dyDescent="0.35">
      <c r="B43" s="36" t="str">
        <f>[1]Bedömningar!AF43</f>
        <v>###</v>
      </c>
      <c r="C43" s="20"/>
      <c r="D43" s="55" t="str">
        <f>[1]Bedömningar!AG43</f>
        <v/>
      </c>
      <c r="E43" s="9" t="s">
        <v>103</v>
      </c>
      <c r="F43" s="58" t="str">
        <f>[1]Bedömningar!E43</f>
        <v>Om brister i ST-läkares kompetens förekommit, har detta leda till förändringar i utbildningsprogram, utbildningsinsatser eller, genom tydligare krav på ST-läkaren.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1:80" x14ac:dyDescent="0.35">
      <c r="B44" s="44"/>
      <c r="C44" s="36" t="str">
        <f>[1]Bedömningar!AF44</f>
        <v>###</v>
      </c>
      <c r="D44" s="55" t="str">
        <f>[1]Bedömningar!AG44</f>
        <v/>
      </c>
      <c r="E44" s="9" t="s">
        <v>105</v>
      </c>
      <c r="F44" s="58" t="str">
        <f>[1]Bedömningar!E44</f>
        <v>Utbildningsklimatet är utvecklande och inbjuder till diskussioner och frågor.</v>
      </c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x14ac:dyDescent="0.35">
      <c r="B45" s="44"/>
      <c r="C45" s="36" t="str">
        <f>[1]Bedömningar!AF45</f>
        <v>###</v>
      </c>
      <c r="D45" s="55" t="str">
        <f>[1]Bedömningar!AG45</f>
        <v/>
      </c>
      <c r="E45" s="9" t="s">
        <v>107</v>
      </c>
      <c r="F45" s="58" t="str">
        <f>[1]Bedömningar!E45</f>
        <v xml:space="preserve">ST-läkarnas sidoutbildning följs upp. 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1:80" x14ac:dyDescent="0.35">
      <c r="B46" s="44"/>
      <c r="C46" s="36" t="str">
        <f>[1]Bedömningar!AF46</f>
        <v>###</v>
      </c>
      <c r="D46" s="55" t="str">
        <f>[1]Bedömningar!AG46</f>
        <v/>
      </c>
      <c r="E46" s="9" t="s">
        <v>109</v>
      </c>
      <c r="F46" s="58" t="str">
        <f>[1]Bedömningar!E46</f>
        <v xml:space="preserve">Icke-specialistkompetenta läkare som tjänstgör vid enheten en längre tid (≥sex månader) erhåller handledning. 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x14ac:dyDescent="0.35">
      <c r="A47" s="44"/>
      <c r="B47" s="44"/>
      <c r="C47" s="20"/>
      <c r="D47" s="55"/>
      <c r="E47" s="56" t="str">
        <f>[1]Bedömningar!AF47</f>
        <v>###</v>
      </c>
      <c r="F47" s="57" t="s">
        <v>110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1:80" x14ac:dyDescent="0.35">
      <c r="A48" s="36" t="str">
        <f>[1]Bedömningar!AF48</f>
        <v>###</v>
      </c>
      <c r="B48" s="44"/>
      <c r="C48" s="20"/>
      <c r="D48" s="55" t="str">
        <f>[1]Bedömningar!AG48</f>
        <v/>
      </c>
      <c r="E48" s="9" t="s">
        <v>112</v>
      </c>
      <c r="F48" s="58" t="str">
        <f>[1]Bedömningar!E48</f>
        <v xml:space="preserve">Teoretiska utbildningsmoment och kurser planeras in i utbildningsprogrammet i enlighet med målbeskrivningen. </v>
      </c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1:80" x14ac:dyDescent="0.35">
      <c r="A49" s="36" t="str">
        <f>[1]Bedömningar!AF49</f>
        <v>###</v>
      </c>
      <c r="B49" s="44"/>
      <c r="C49" s="20"/>
      <c r="D49" s="55" t="str">
        <f>[1]Bedömningar!AG49</f>
        <v/>
      </c>
      <c r="E49" s="9" t="s">
        <v>114</v>
      </c>
      <c r="F49" s="58" t="str">
        <f>[1]Bedömningar!E49</f>
        <v xml:space="preserve">ST-läkarna genomgår den teoretiska utbildning som definieras i utbildningsplanen. </v>
      </c>
      <c r="G49" s="35"/>
      <c r="H49" s="35"/>
      <c r="I49" s="35"/>
      <c r="J49" s="35"/>
      <c r="K49" s="35"/>
      <c r="L49" s="61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1:80" x14ac:dyDescent="0.35">
      <c r="B50" s="36" t="str">
        <f>[1]Bedömningar!AF50</f>
        <v>###</v>
      </c>
      <c r="C50" s="44"/>
      <c r="D50" s="55" t="str">
        <f>[1]Bedömningar!AG50</f>
        <v/>
      </c>
      <c r="E50" s="9" t="s">
        <v>116</v>
      </c>
      <c r="F50" s="58" t="str">
        <f>[1]Bedömningar!E50</f>
        <v xml:space="preserve">ST-läkarna har tillgång till regelbunden och planerad internutbildning. 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1:80" x14ac:dyDescent="0.35">
      <c r="B51" s="36" t="str">
        <f>[1]Bedömningar!AF51</f>
        <v>###</v>
      </c>
      <c r="C51" s="44"/>
      <c r="D51" s="55" t="str">
        <f>[1]Bedömningar!AG51</f>
        <v/>
      </c>
      <c r="E51" s="9" t="s">
        <v>118</v>
      </c>
      <c r="F51" s="58" t="str">
        <f>[1]Bedömningar!E51</f>
        <v xml:space="preserve">ST-läkarna har tillgång till regelbunden och planerad externutbildning. 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1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1:80" x14ac:dyDescent="0.35">
      <c r="B52" s="36" t="str">
        <f>[1]Bedömningar!AF52</f>
        <v>###</v>
      </c>
      <c r="C52" s="44"/>
      <c r="D52" s="55" t="str">
        <f>[1]Bedömningar!AG52</f>
        <v/>
      </c>
      <c r="E52" s="9" t="s">
        <v>120</v>
      </c>
      <c r="F52" s="58" t="str">
        <f>[1]Bedömningar!E52</f>
        <v xml:space="preserve">De kurser som ST-läkarna deltar i är kvalitetsgranskade. 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19"/>
      <c r="X52" s="19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1:80" x14ac:dyDescent="0.35">
      <c r="B53" s="36" t="str">
        <f>[1]Bedömningar!AF53</f>
        <v>###</v>
      </c>
      <c r="C53" s="20"/>
      <c r="D53" s="55" t="str">
        <f>[1]Bedömningar!AG53</f>
        <v/>
      </c>
      <c r="E53" s="9" t="s">
        <v>122</v>
      </c>
      <c r="F53" s="58" t="str">
        <f>[1]Bedömningar!E53</f>
        <v>Det finns regelbunden, avsatt tid för självstudier.</v>
      </c>
      <c r="H53" s="19"/>
      <c r="I53" s="19"/>
      <c r="J53" s="20"/>
      <c r="K53" s="19"/>
      <c r="L53" s="19"/>
      <c r="M53" s="19"/>
      <c r="N53" s="19"/>
      <c r="O53" s="20"/>
      <c r="P53" s="19"/>
      <c r="Q53" s="20"/>
      <c r="R53" s="19"/>
      <c r="S53" s="19"/>
      <c r="T53" s="19"/>
      <c r="U53" s="19"/>
      <c r="V53" s="19"/>
      <c r="W53" s="19"/>
      <c r="X53" s="19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1:80" x14ac:dyDescent="0.35">
      <c r="B54" s="20"/>
      <c r="C54" s="36" t="str">
        <f>[1]Bedömningar!AF54</f>
        <v>###</v>
      </c>
      <c r="D54" s="55" t="str">
        <f>[1]Bedömningar!AG54</f>
        <v/>
      </c>
      <c r="E54" s="9" t="s">
        <v>124</v>
      </c>
      <c r="F54" s="58" t="str">
        <f>[1]Bedömningar!E54</f>
        <v>ST-läkarna deltar i internutbildning i genomsnitt minst en timme i veckan.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19"/>
      <c r="X54" s="19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x14ac:dyDescent="0.35">
      <c r="B55" s="20"/>
      <c r="C55" s="36" t="str">
        <f>[1]Bedömningar!AF55</f>
        <v>###</v>
      </c>
      <c r="D55" s="55" t="str">
        <f>[1]Bedömningar!AG55</f>
        <v/>
      </c>
      <c r="E55" s="9" t="s">
        <v>126</v>
      </c>
      <c r="F55" s="58" t="str">
        <f>[1]Bedömningar!E55</f>
        <v>ST-läkarna deltar i externutbildning i genomsnitt minst fem dagar per termin.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19"/>
      <c r="X55" s="19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1:80" x14ac:dyDescent="0.35">
      <c r="B56" s="44"/>
      <c r="C56" s="36" t="str">
        <f>[1]Bedömningar!AF56</f>
        <v>###</v>
      </c>
      <c r="D56" s="55" t="str">
        <f>[1]Bedömningar!AG56</f>
        <v/>
      </c>
      <c r="E56" s="9" t="s">
        <v>128</v>
      </c>
      <c r="F56" s="58" t="str">
        <f>[1]Bedömningar!E56</f>
        <v>ST-läkarna använder i genomsnitt minst en timme i veckan till självstudier.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19"/>
      <c r="X56" s="19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x14ac:dyDescent="0.35">
      <c r="A57" s="44"/>
      <c r="B57" s="44"/>
      <c r="C57" s="20"/>
      <c r="D57" s="55"/>
      <c r="E57" s="56" t="str">
        <f>[1]Bedömningar!AF57</f>
        <v>###</v>
      </c>
      <c r="F57" s="57" t="s">
        <v>129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19"/>
      <c r="X57" s="19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1:80" x14ac:dyDescent="0.35">
      <c r="A58" s="36" t="str">
        <f>[1]Bedömningar!AF58</f>
        <v>###</v>
      </c>
      <c r="B58" s="44"/>
      <c r="C58" s="20"/>
      <c r="D58" s="55" t="str">
        <f>[1]Bedömningar!AG58</f>
        <v/>
      </c>
      <c r="E58" s="9" t="s">
        <v>131</v>
      </c>
      <c r="F58" s="58" t="str">
        <f>[1]Bedömningar!E58</f>
        <v xml:space="preserve">Utbildning erbjuds för att uppnå ett medicinskt vetenskapligt syn- och förhållningssätt (innebärande bl a kunskap om forskningsmetodik, epidemiologiska grundbegrepp, metoder för evidensbaserad medicin och granskning av vetenskaplig information). 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19"/>
      <c r="X58" s="19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</row>
    <row r="59" spans="1:80" x14ac:dyDescent="0.35">
      <c r="A59" s="36" t="str">
        <f>[1]Bedömningar!AF59</f>
        <v>###</v>
      </c>
      <c r="B59" s="44"/>
      <c r="C59" s="20"/>
      <c r="D59" s="55" t="str">
        <f>[1]Bedömningar!AG59</f>
        <v/>
      </c>
      <c r="E59" s="9" t="s">
        <v>133</v>
      </c>
      <c r="F59" s="58" t="str">
        <f>[1]Bedömningar!E59</f>
        <v>ST-läkarnas kompetens i medicinsk vetenskap bedöms och återkoppling sker och de genomför ett skriftligt individuellt arbete enligt vetenskapliga principer.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19"/>
      <c r="X59" s="19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</row>
    <row r="60" spans="1:80" x14ac:dyDescent="0.35">
      <c r="A60" s="36" t="str">
        <f>[1]Bedömningar!AF60</f>
        <v>###</v>
      </c>
      <c r="B60" s="20"/>
      <c r="C60" s="44"/>
      <c r="D60" s="55" t="str">
        <f>[1]Bedömningar!AG60</f>
        <v/>
      </c>
      <c r="E60" s="9" t="s">
        <v>135</v>
      </c>
      <c r="F60" s="58" t="str">
        <f>[1]Bedömningar!E60</f>
        <v>ST-läkarnas kompetens i kvalitetsutveckling bedöms och återkoppling sker och de ges möjlighet att utveckla kunskap och kompetens i evidensbaserat förbättringsarbete samt genomföra, dokumentera och redovisa kvalitetsprojekt.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19"/>
      <c r="X60" s="19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1:80" x14ac:dyDescent="0.35">
      <c r="B61" s="20"/>
      <c r="C61" s="36" t="str">
        <f>[1]Bedömningar!AF61</f>
        <v>###</v>
      </c>
      <c r="D61" s="55" t="str">
        <f>[1]Bedömningar!AG61</f>
        <v/>
      </c>
      <c r="E61" s="9" t="s">
        <v>137</v>
      </c>
      <c r="F61" s="58" t="str">
        <f>[1]Bedömningar!E61</f>
        <v xml:space="preserve">ST-läkarna har tillgång till vetenskaplig handledare vars kompetens tas till vara i utbildningen. 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19"/>
      <c r="X61" s="19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</row>
    <row r="62" spans="1:80" x14ac:dyDescent="0.35">
      <c r="B62" s="20"/>
      <c r="C62" s="36" t="str">
        <f>[1]Bedömningar!AF62</f>
        <v>###</v>
      </c>
      <c r="D62" s="55" t="str">
        <f>[1]Bedömningar!AG62</f>
        <v/>
      </c>
      <c r="E62" s="9" t="s">
        <v>139</v>
      </c>
      <c r="F62" s="58" t="str">
        <f>[1]Bedömningar!E62</f>
        <v xml:space="preserve">Av ST-läkare genomförda individuella arbeten publiceras eller presenteras vid vetenskapliga möten. </v>
      </c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19"/>
      <c r="X62" s="19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</row>
    <row r="63" spans="1:80" x14ac:dyDescent="0.35">
      <c r="B63" s="20"/>
      <c r="C63" s="36" t="str">
        <f>[1]Bedömningar!AF63</f>
        <v>###</v>
      </c>
      <c r="D63" s="55" t="str">
        <f>[1]Bedömningar!AG63</f>
        <v/>
      </c>
      <c r="E63" s="9" t="s">
        <v>141</v>
      </c>
      <c r="F63" s="58" t="str">
        <f>[1]Bedömningar!E63</f>
        <v xml:space="preserve">Det finns tillgång till ett välfungerande doktorandprogram. 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19"/>
      <c r="X63" s="19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</row>
    <row r="64" spans="1:80" x14ac:dyDescent="0.35">
      <c r="B64" s="20"/>
      <c r="C64" s="36" t="str">
        <f>[1]Bedömningar!AF64</f>
        <v>###</v>
      </c>
      <c r="D64" s="55" t="str">
        <f>[1]Bedömningar!AG64</f>
        <v/>
      </c>
      <c r="E64" s="9" t="s">
        <v>143</v>
      </c>
      <c r="F64" s="58" t="str">
        <f>[1]Bedömningar!E64</f>
        <v xml:space="preserve">Enheten har regelbundna möten där medarbetare diskuterar och kritiskt granskar vetenskaplig litteratur. </v>
      </c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19"/>
      <c r="X64" s="19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</row>
    <row r="65" spans="1:80" x14ac:dyDescent="0.35">
      <c r="B65" s="20"/>
      <c r="C65" s="36" t="str">
        <f>[1]Bedömningar!AF65</f>
        <v>###</v>
      </c>
      <c r="D65" s="55" t="str">
        <f>[1]Bedömningar!AG65</f>
        <v/>
      </c>
      <c r="E65" s="9" t="s">
        <v>145</v>
      </c>
      <c r="F65" s="58" t="str">
        <f>[1]Bedömningar!E65</f>
        <v xml:space="preserve">Minst ett, på enheten utfört, självständigt forskningsprojekt har publicerats i vetenskaplig tidskrift eller presenterats vid vetenskapligt möte senaste två åren. 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19"/>
      <c r="X65" s="19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1:80" x14ac:dyDescent="0.35">
      <c r="B66" s="20"/>
      <c r="C66" s="36" t="str">
        <f>[1]Bedömningar!AF66</f>
        <v>###</v>
      </c>
      <c r="D66" s="55" t="str">
        <f>[1]Bedömningar!AG66</f>
        <v/>
      </c>
      <c r="E66" s="9" t="s">
        <v>147</v>
      </c>
      <c r="F66" s="58" t="str">
        <f>[1]Bedömningar!E66</f>
        <v xml:space="preserve">De ST-läkare som så önskar ges möjlighet att bedriva utvidgad forskning. 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19"/>
      <c r="X66" s="19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</row>
    <row r="67" spans="1:80" x14ac:dyDescent="0.35">
      <c r="B67" s="20"/>
      <c r="C67" s="36" t="str">
        <f>[1]Bedömningar!AF67</f>
        <v>###</v>
      </c>
      <c r="D67" s="55" t="str">
        <f>[1]Bedömningar!AG67</f>
        <v/>
      </c>
      <c r="E67" s="9" t="s">
        <v>149</v>
      </c>
      <c r="F67" s="58" t="str">
        <f>[1]Bedömningar!E67</f>
        <v xml:space="preserve">Det finns tillgång till handledare för evidensbaserat kvalitetsförbättringsarbete. 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19"/>
      <c r="X67" s="19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</row>
    <row r="68" spans="1:80" x14ac:dyDescent="0.35">
      <c r="A68" s="44"/>
      <c r="B68" s="20"/>
      <c r="C68" s="20"/>
      <c r="D68" s="55"/>
      <c r="E68" s="56" t="str">
        <f>[1]Bedömningar!AF68</f>
        <v>###</v>
      </c>
      <c r="F68" s="62" t="s">
        <v>150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19"/>
      <c r="X68" s="19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</row>
    <row r="69" spans="1:80" x14ac:dyDescent="0.35">
      <c r="A69" s="36" t="str">
        <f>[1]Bedömningar!AF69</f>
        <v>###</v>
      </c>
      <c r="B69" s="20"/>
      <c r="C69" s="20"/>
      <c r="D69" s="55" t="str">
        <f>[1]Bedömningar!AG69</f>
        <v/>
      </c>
      <c r="E69" s="9" t="s">
        <v>152</v>
      </c>
      <c r="F69" s="58" t="str">
        <f>[1]Bedömningar!E69</f>
        <v>ST-läkarnas kommunikativa kompetens ges förutsättningar att utvecklas såväl muntligt som skriftligt med stöd av handledning, bedömning och återkoppling i enlighet med målbeskrivningen.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19"/>
      <c r="X69" s="19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</row>
    <row r="70" spans="1:80" x14ac:dyDescent="0.35">
      <c r="A70" s="36" t="str">
        <f>[1]Bedömningar!AF70</f>
        <v>###</v>
      </c>
      <c r="B70" s="20"/>
      <c r="C70" s="44"/>
      <c r="D70" s="55" t="str">
        <f>[1]Bedömningar!AG70</f>
        <v/>
      </c>
      <c r="E70" s="9" t="s">
        <v>154</v>
      </c>
      <c r="F70" s="58" t="str">
        <f>[1]Bedömningar!E70</f>
        <v>ST-läkarna ledarskapskompetens ges förutsättningar att utvecklas med stöd av handledning, bedömning och återkoppling i enlighet med målbeskrivningen.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19"/>
      <c r="X70" s="19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</row>
    <row r="71" spans="1:80" x14ac:dyDescent="0.35">
      <c r="A71" s="36" t="str">
        <f>[1]Bedömningar!AF71</f>
        <v>###</v>
      </c>
      <c r="B71" s="20"/>
      <c r="C71" s="44"/>
      <c r="D71" s="55" t="str">
        <f>[1]Bedömningar!AG71</f>
        <v/>
      </c>
      <c r="E71" s="9" t="s">
        <v>156</v>
      </c>
      <c r="F71" s="58" t="str">
        <f>[1]Bedömningar!E71</f>
        <v>ST-läkarna bereds möjlighet att under handledning och återkoppling själva undervisa och handleda.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19"/>
      <c r="X71" s="19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</row>
    <row r="72" spans="1:80" x14ac:dyDescent="0.35">
      <c r="A72" s="36" t="str">
        <f>[1]Bedömningar!AF72</f>
        <v>###</v>
      </c>
      <c r="B72" s="20"/>
      <c r="C72" s="44"/>
      <c r="D72" s="55" t="str">
        <f>[1]Bedömningar!AG72</f>
        <v/>
      </c>
      <c r="E72" s="9" t="s">
        <v>158</v>
      </c>
      <c r="F72" s="58" t="str">
        <f>[1]Bedömningar!E72</f>
        <v>ST-läkarna ges förutsättningar att utveckla förmåga att leda arbete i vårdteam.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</row>
    <row r="73" spans="1:80" x14ac:dyDescent="0.35">
      <c r="B73" s="20"/>
      <c r="C73" s="36" t="str">
        <f>[1]Bedömningar!AF73</f>
        <v>###</v>
      </c>
      <c r="D73" s="55" t="str">
        <f>[1]Bedömningar!AG73</f>
        <v/>
      </c>
      <c r="E73" s="9" t="s">
        <v>160</v>
      </c>
      <c r="F73" s="58" t="str">
        <f>[1]Bedömningar!E73</f>
        <v>ST-läkarna ges möjlighet att delta i program eller kurs avseende kommunikativ kompetens.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19"/>
      <c r="X73" s="19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</row>
    <row r="74" spans="1:80" x14ac:dyDescent="0.35">
      <c r="B74" s="20"/>
      <c r="C74" s="36" t="str">
        <f>[1]Bedömningar!AF74</f>
        <v>###</v>
      </c>
      <c r="D74" s="55" t="str">
        <f>[1]Bedömningar!AG74</f>
        <v/>
      </c>
      <c r="E74" s="9" t="s">
        <v>162</v>
      </c>
      <c r="F74" s="58" t="str">
        <f>[1]Bedömningar!E74</f>
        <v>Det finns program eller kurser under ST avseende handledning av läkare under utbildning.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19"/>
      <c r="X74" s="19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</row>
    <row r="75" spans="1:80" x14ac:dyDescent="0.35">
      <c r="B75" s="20"/>
      <c r="C75" s="36" t="str">
        <f>[1]Bedömningar!AF75</f>
        <v>###</v>
      </c>
      <c r="D75" s="55" t="str">
        <f>[1]Bedömningar!AG75</f>
        <v/>
      </c>
      <c r="E75" s="9" t="s">
        <v>164</v>
      </c>
      <c r="F75" s="58" t="str">
        <f>[1]Bedömningar!E75</f>
        <v>Det finns tillgång till ett fördjupat utbildningsprogram, t ex ledarskaps-ST för ST-läkare med intresse och fallenhet för ledarskapsfrågor.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19"/>
      <c r="X75" s="19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</row>
    <row r="76" spans="1:80" s="8" customFormat="1" x14ac:dyDescent="0.35">
      <c r="A76" s="63"/>
      <c r="C76" s="63"/>
      <c r="D76" s="30"/>
      <c r="E76" s="63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46"/>
      <c r="X76" s="46"/>
    </row>
    <row r="77" spans="1:80" s="8" customFormat="1" x14ac:dyDescent="0.35">
      <c r="A77" s="63"/>
      <c r="C77" s="7"/>
      <c r="D77" s="30"/>
      <c r="E77" s="63"/>
      <c r="F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46"/>
      <c r="X77" s="46"/>
    </row>
    <row r="78" spans="1:80" s="8" customFormat="1" x14ac:dyDescent="0.35">
      <c r="A78" s="63"/>
      <c r="D78" s="30"/>
      <c r="E78" s="63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46"/>
      <c r="X78" s="46"/>
    </row>
    <row r="79" spans="1:80" s="8" customFormat="1" x14ac:dyDescent="0.35">
      <c r="A79" s="63"/>
      <c r="D79" s="30"/>
      <c r="E79" s="63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46"/>
      <c r="X79" s="46"/>
    </row>
    <row r="80" spans="1:80" s="8" customFormat="1" x14ac:dyDescent="0.35">
      <c r="A80" s="63"/>
      <c r="D80" s="30"/>
      <c r="E80" s="63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46"/>
      <c r="X80" s="46"/>
    </row>
    <row r="81" spans="1:80" s="8" customFormat="1" x14ac:dyDescent="0.35">
      <c r="A81" s="63"/>
      <c r="D81" s="30"/>
      <c r="E81" s="63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46"/>
      <c r="X81" s="46"/>
    </row>
    <row r="82" spans="1:80" s="8" customFormat="1" x14ac:dyDescent="0.35">
      <c r="A82" s="63"/>
      <c r="D82" s="30"/>
      <c r="E82" s="63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46"/>
      <c r="X82" s="46"/>
    </row>
    <row r="83" spans="1:80" s="8" customFormat="1" x14ac:dyDescent="0.35">
      <c r="A83" s="63"/>
      <c r="D83" s="30"/>
      <c r="E83" s="63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46"/>
      <c r="X83" s="46"/>
    </row>
    <row r="84" spans="1:80" s="8" customFormat="1" x14ac:dyDescent="0.35">
      <c r="A84" s="63"/>
      <c r="D84" s="30"/>
      <c r="E84" s="63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46"/>
      <c r="X84" s="46"/>
    </row>
    <row r="85" spans="1:80" s="8" customFormat="1" x14ac:dyDescent="0.35">
      <c r="A85" s="63"/>
      <c r="D85" s="30"/>
      <c r="E85" s="63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46"/>
      <c r="X85" s="46"/>
    </row>
    <row r="86" spans="1:80" s="8" customFormat="1" x14ac:dyDescent="0.35">
      <c r="A86" s="63"/>
      <c r="D86" s="30"/>
      <c r="E86" s="63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46"/>
      <c r="X86" s="46"/>
    </row>
    <row r="87" spans="1:80" s="8" customFormat="1" x14ac:dyDescent="0.35">
      <c r="A87" s="63"/>
      <c r="C87" s="63"/>
      <c r="D87" s="30"/>
      <c r="E87" s="63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46"/>
      <c r="X87" s="46"/>
    </row>
    <row r="88" spans="1:80" s="8" customFormat="1" x14ac:dyDescent="0.35">
      <c r="A88" s="63"/>
      <c r="C88" s="63"/>
      <c r="D88" s="30"/>
      <c r="E88" s="63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46"/>
      <c r="X88" s="46"/>
    </row>
    <row r="89" spans="1:80" s="8" customFormat="1" x14ac:dyDescent="0.35">
      <c r="A89" s="63"/>
      <c r="C89" s="63"/>
      <c r="D89" s="30"/>
      <c r="E89" s="63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46"/>
      <c r="X89" s="46"/>
    </row>
    <row r="90" spans="1:80" s="8" customFormat="1" x14ac:dyDescent="0.35">
      <c r="A90" s="7"/>
      <c r="G90" s="46"/>
      <c r="H90" s="46"/>
      <c r="I90" s="46"/>
      <c r="J90" s="65"/>
      <c r="K90" s="46"/>
      <c r="L90" s="46"/>
      <c r="M90" s="46"/>
      <c r="N90" s="46"/>
      <c r="P90" s="46"/>
      <c r="R90" s="46"/>
      <c r="S90" s="46"/>
      <c r="T90" s="46"/>
      <c r="U90" s="46"/>
      <c r="V90" s="46"/>
      <c r="W90" s="46"/>
      <c r="X90" s="46"/>
    </row>
    <row r="91" spans="1:80" s="8" customFormat="1" x14ac:dyDescent="0.35">
      <c r="A91" s="7"/>
      <c r="D91" s="63"/>
      <c r="E91" s="63"/>
      <c r="G91" s="46"/>
      <c r="H91" s="46"/>
      <c r="I91" s="46"/>
      <c r="K91" s="46"/>
      <c r="L91" s="46"/>
      <c r="M91" s="46"/>
      <c r="N91" s="46"/>
      <c r="P91" s="46"/>
      <c r="R91" s="46"/>
      <c r="S91" s="46"/>
      <c r="T91" s="46"/>
      <c r="U91" s="46"/>
      <c r="V91" s="46"/>
      <c r="W91" s="46"/>
      <c r="X91" s="46"/>
    </row>
    <row r="92" spans="1:80" s="8" customFormat="1" x14ac:dyDescent="0.35">
      <c r="A92" s="7"/>
      <c r="D92" s="63"/>
      <c r="E92" s="63"/>
      <c r="G92" s="46"/>
      <c r="H92" s="46"/>
      <c r="I92" s="46"/>
      <c r="K92" s="46"/>
      <c r="L92" s="46"/>
      <c r="M92" s="46"/>
      <c r="N92" s="46"/>
      <c r="P92" s="46"/>
      <c r="R92" s="46"/>
      <c r="S92" s="46"/>
      <c r="T92" s="46"/>
      <c r="U92" s="46"/>
      <c r="V92" s="46"/>
      <c r="W92" s="46"/>
      <c r="X92" s="46"/>
    </row>
    <row r="93" spans="1:80" s="8" customFormat="1" x14ac:dyDescent="0.35">
      <c r="A93" s="7"/>
      <c r="D93" s="63"/>
      <c r="E93" s="63"/>
      <c r="G93" s="46"/>
      <c r="H93" s="46"/>
      <c r="I93" s="46"/>
      <c r="K93" s="46"/>
      <c r="L93" s="46"/>
      <c r="M93" s="46"/>
      <c r="N93" s="46"/>
      <c r="P93" s="46"/>
      <c r="R93" s="46"/>
      <c r="S93" s="46"/>
      <c r="T93" s="46"/>
      <c r="U93" s="46"/>
      <c r="V93" s="46"/>
      <c r="W93" s="46"/>
      <c r="X93" s="46"/>
    </row>
    <row r="94" spans="1:80" s="8" customFormat="1" x14ac:dyDescent="0.35">
      <c r="A94" s="7"/>
      <c r="D94" s="63"/>
      <c r="E94" s="63"/>
      <c r="G94" s="46"/>
      <c r="H94" s="46"/>
      <c r="I94" s="46"/>
      <c r="K94" s="46"/>
      <c r="L94" s="46"/>
      <c r="M94" s="46"/>
      <c r="N94" s="46"/>
      <c r="P94" s="46"/>
      <c r="R94" s="46"/>
      <c r="S94" s="46"/>
      <c r="T94" s="46"/>
      <c r="U94" s="46"/>
      <c r="V94" s="46"/>
      <c r="W94" s="46"/>
      <c r="X94" s="46"/>
    </row>
    <row r="95" spans="1:80" x14ac:dyDescent="0.35">
      <c r="B95" s="20"/>
      <c r="C95" s="20"/>
      <c r="D95" s="44"/>
      <c r="E95" s="44"/>
      <c r="F95" s="20"/>
      <c r="G95" s="19"/>
      <c r="H95" s="19"/>
      <c r="I95" s="19"/>
      <c r="J95" s="20"/>
      <c r="K95" s="19"/>
      <c r="L95" s="19"/>
      <c r="M95" s="19"/>
      <c r="N95" s="19"/>
      <c r="O95" s="20"/>
      <c r="P95" s="19"/>
      <c r="Q95" s="20"/>
      <c r="R95" s="19"/>
      <c r="S95" s="19"/>
      <c r="T95" s="19"/>
      <c r="U95" s="19"/>
      <c r="V95" s="19"/>
      <c r="W95" s="19"/>
      <c r="X95" s="19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</row>
    <row r="96" spans="1:80" x14ac:dyDescent="0.35">
      <c r="D96" s="44"/>
      <c r="E96" s="44"/>
      <c r="F96" s="20"/>
      <c r="G96" s="19"/>
      <c r="H96" s="19"/>
      <c r="I96" s="19"/>
      <c r="J96" s="20"/>
      <c r="K96" s="19"/>
      <c r="L96" s="19"/>
      <c r="M96" s="19"/>
      <c r="N96" s="19"/>
      <c r="O96" s="20"/>
      <c r="P96" s="19"/>
      <c r="Q96" s="20"/>
      <c r="R96" s="19"/>
      <c r="S96" s="19"/>
      <c r="T96" s="19"/>
      <c r="U96" s="19"/>
      <c r="V96" s="19"/>
      <c r="W96" s="19"/>
      <c r="X96" s="19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</row>
    <row r="97" spans="4:80" x14ac:dyDescent="0.35">
      <c r="D97" s="44"/>
      <c r="E97" s="44"/>
      <c r="F97" s="20"/>
      <c r="G97" s="19"/>
      <c r="H97" s="19"/>
      <c r="I97" s="19"/>
      <c r="J97" s="20"/>
      <c r="K97" s="19"/>
      <c r="L97" s="19"/>
      <c r="M97" s="19"/>
      <c r="N97" s="19"/>
      <c r="O97" s="20"/>
      <c r="P97" s="19"/>
      <c r="Q97" s="20"/>
      <c r="R97" s="19"/>
      <c r="S97" s="19"/>
      <c r="T97" s="19"/>
      <c r="U97" s="19"/>
      <c r="V97" s="19"/>
      <c r="W97" s="19"/>
      <c r="X97" s="19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</row>
    <row r="98" spans="4:80" x14ac:dyDescent="0.35">
      <c r="D98" s="44"/>
      <c r="E98" s="44"/>
      <c r="F98" s="20"/>
      <c r="G98" s="19"/>
      <c r="H98" s="19"/>
      <c r="I98" s="19"/>
      <c r="J98" s="20"/>
      <c r="K98" s="19"/>
      <c r="L98" s="19"/>
      <c r="M98" s="19"/>
      <c r="N98" s="19"/>
      <c r="O98" s="20"/>
      <c r="P98" s="19"/>
      <c r="Q98" s="20"/>
      <c r="R98" s="19"/>
      <c r="S98" s="19"/>
      <c r="T98" s="19"/>
      <c r="U98" s="19"/>
      <c r="V98" s="19"/>
      <c r="W98" s="19"/>
      <c r="X98" s="19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</row>
    <row r="99" spans="4:80" x14ac:dyDescent="0.35">
      <c r="D99" s="44"/>
      <c r="E99" s="44"/>
      <c r="F99" s="20"/>
      <c r="G99" s="19"/>
      <c r="H99" s="19"/>
      <c r="I99" s="19"/>
      <c r="J99" s="20"/>
      <c r="K99" s="19"/>
      <c r="L99" s="19"/>
      <c r="M99" s="19"/>
      <c r="N99" s="19"/>
      <c r="O99" s="20"/>
      <c r="P99" s="19"/>
      <c r="Q99" s="20"/>
      <c r="R99" s="19"/>
      <c r="S99" s="19"/>
      <c r="T99" s="19"/>
      <c r="U99" s="19"/>
      <c r="V99" s="19"/>
      <c r="W99" s="19"/>
      <c r="X99" s="19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</row>
    <row r="100" spans="4:80" x14ac:dyDescent="0.35">
      <c r="D100" s="44"/>
      <c r="E100" s="44"/>
      <c r="F100" s="20"/>
      <c r="G100" s="19"/>
      <c r="H100" s="19"/>
      <c r="I100" s="19"/>
      <c r="J100" s="20"/>
      <c r="K100" s="19"/>
      <c r="L100" s="19"/>
      <c r="M100" s="19"/>
      <c r="N100" s="19"/>
      <c r="O100" s="20"/>
      <c r="P100" s="19"/>
      <c r="Q100" s="20"/>
      <c r="R100" s="19"/>
      <c r="S100" s="19"/>
      <c r="T100" s="19"/>
      <c r="U100" s="19"/>
      <c r="V100" s="19"/>
      <c r="W100" s="19"/>
      <c r="X100" s="19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</row>
    <row r="101" spans="4:80" x14ac:dyDescent="0.35">
      <c r="D101" s="44"/>
      <c r="E101" s="44"/>
      <c r="F101" s="20"/>
      <c r="G101" s="19"/>
      <c r="H101" s="19"/>
      <c r="I101" s="19"/>
      <c r="J101" s="20"/>
      <c r="K101" s="19"/>
      <c r="L101" s="19"/>
      <c r="M101" s="19"/>
      <c r="N101" s="19"/>
      <c r="O101" s="20"/>
      <c r="P101" s="19"/>
      <c r="Q101" s="20"/>
      <c r="R101" s="19"/>
      <c r="S101" s="19"/>
      <c r="T101" s="19"/>
      <c r="U101" s="19"/>
      <c r="V101" s="19"/>
      <c r="W101" s="19"/>
      <c r="X101" s="19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</row>
    <row r="102" spans="4:80" x14ac:dyDescent="0.35">
      <c r="D102" s="44"/>
      <c r="E102" s="44"/>
      <c r="F102" s="20"/>
      <c r="G102" s="19"/>
      <c r="H102" s="19"/>
      <c r="I102" s="19"/>
      <c r="J102" s="20"/>
      <c r="K102" s="19"/>
      <c r="L102" s="19"/>
      <c r="M102" s="19"/>
      <c r="N102" s="19"/>
      <c r="O102" s="20"/>
      <c r="P102" s="19"/>
      <c r="Q102" s="20"/>
      <c r="R102" s="19"/>
      <c r="S102" s="19"/>
      <c r="T102" s="19"/>
      <c r="U102" s="19"/>
      <c r="V102" s="19"/>
      <c r="W102" s="19"/>
      <c r="X102" s="19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</row>
    <row r="103" spans="4:80" x14ac:dyDescent="0.35">
      <c r="D103" s="44"/>
      <c r="E103" s="44"/>
      <c r="F103" s="20"/>
      <c r="G103" s="19"/>
      <c r="H103" s="19"/>
      <c r="I103" s="19"/>
      <c r="J103" s="20"/>
      <c r="K103" s="19"/>
      <c r="L103" s="19"/>
      <c r="M103" s="19"/>
      <c r="N103" s="19"/>
      <c r="O103" s="20"/>
      <c r="P103" s="19"/>
      <c r="Q103" s="20"/>
      <c r="R103" s="19"/>
      <c r="S103" s="19"/>
      <c r="T103" s="19"/>
      <c r="U103" s="19"/>
      <c r="V103" s="19"/>
      <c r="W103" s="19"/>
      <c r="X103" s="19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</row>
    <row r="104" spans="4:80" x14ac:dyDescent="0.35">
      <c r="D104" s="44"/>
      <c r="E104" s="44"/>
      <c r="F104" s="20"/>
      <c r="G104" s="19"/>
      <c r="H104" s="19"/>
      <c r="I104" s="19"/>
      <c r="J104" s="20"/>
      <c r="K104" s="19"/>
      <c r="L104" s="19"/>
      <c r="M104" s="19"/>
      <c r="N104" s="19"/>
      <c r="O104" s="20"/>
      <c r="P104" s="19"/>
      <c r="Q104" s="20"/>
      <c r="R104" s="19"/>
      <c r="S104" s="19"/>
      <c r="T104" s="19"/>
      <c r="U104" s="19"/>
      <c r="V104" s="19"/>
      <c r="W104" s="19"/>
      <c r="X104" s="19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</row>
    <row r="105" spans="4:80" x14ac:dyDescent="0.35">
      <c r="D105" s="44"/>
      <c r="E105" s="44"/>
      <c r="F105" s="20"/>
      <c r="G105" s="19"/>
      <c r="H105" s="19"/>
      <c r="I105" s="19"/>
      <c r="J105" s="20"/>
      <c r="K105" s="19"/>
      <c r="L105" s="19"/>
      <c r="M105" s="19"/>
      <c r="N105" s="19"/>
      <c r="O105" s="20"/>
      <c r="P105" s="19"/>
      <c r="Q105" s="20"/>
      <c r="R105" s="19"/>
      <c r="S105" s="19"/>
      <c r="T105" s="19"/>
      <c r="U105" s="19"/>
      <c r="V105" s="19"/>
      <c r="W105" s="19"/>
      <c r="X105" s="19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</row>
    <row r="106" spans="4:80" x14ac:dyDescent="0.35">
      <c r="D106" s="44"/>
      <c r="E106" s="44"/>
      <c r="F106" s="20"/>
      <c r="G106" s="19"/>
      <c r="H106" s="19"/>
      <c r="I106" s="19"/>
      <c r="J106" s="20"/>
      <c r="K106" s="19"/>
      <c r="L106" s="19"/>
      <c r="M106" s="19"/>
      <c r="N106" s="19"/>
      <c r="O106" s="20"/>
      <c r="P106" s="19"/>
      <c r="Q106" s="20"/>
      <c r="R106" s="19"/>
      <c r="S106" s="19"/>
      <c r="T106" s="19"/>
      <c r="U106" s="19"/>
      <c r="V106" s="19"/>
      <c r="W106" s="19"/>
      <c r="X106" s="19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</row>
    <row r="107" spans="4:80" x14ac:dyDescent="0.35">
      <c r="D107" s="44"/>
      <c r="E107" s="44"/>
      <c r="F107" s="20"/>
      <c r="G107" s="19"/>
      <c r="H107" s="19"/>
      <c r="I107" s="19"/>
      <c r="J107" s="20"/>
      <c r="K107" s="19"/>
      <c r="L107" s="19"/>
      <c r="M107" s="19"/>
      <c r="N107" s="19"/>
      <c r="O107" s="20"/>
      <c r="P107" s="19"/>
      <c r="Q107" s="20"/>
      <c r="R107" s="19"/>
      <c r="S107" s="19"/>
      <c r="T107" s="19"/>
      <c r="U107" s="19"/>
      <c r="V107" s="19"/>
      <c r="W107" s="19"/>
      <c r="X107" s="19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</row>
    <row r="108" spans="4:80" x14ac:dyDescent="0.35">
      <c r="D108" s="44"/>
      <c r="E108" s="44"/>
      <c r="F108" s="20"/>
      <c r="G108" s="19"/>
      <c r="H108" s="19"/>
      <c r="I108" s="19"/>
      <c r="J108" s="20"/>
      <c r="K108" s="19"/>
      <c r="L108" s="19"/>
      <c r="M108" s="19"/>
      <c r="N108" s="19"/>
      <c r="O108" s="20"/>
      <c r="P108" s="19"/>
      <c r="Q108" s="20"/>
      <c r="R108" s="19"/>
      <c r="S108" s="19"/>
      <c r="T108" s="19"/>
      <c r="U108" s="19"/>
      <c r="V108" s="19"/>
      <c r="W108" s="19"/>
      <c r="X108" s="19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</row>
    <row r="109" spans="4:80" x14ac:dyDescent="0.35">
      <c r="D109" s="44"/>
      <c r="E109" s="44"/>
      <c r="F109" s="20"/>
      <c r="G109" s="19"/>
      <c r="H109" s="19"/>
      <c r="I109" s="19"/>
      <c r="J109" s="20"/>
      <c r="K109" s="19"/>
      <c r="L109" s="19"/>
      <c r="M109" s="19"/>
      <c r="N109" s="19"/>
      <c r="O109" s="20"/>
      <c r="P109" s="19"/>
      <c r="Q109" s="20"/>
      <c r="R109" s="19"/>
      <c r="S109" s="19"/>
      <c r="T109" s="19"/>
      <c r="U109" s="19"/>
      <c r="V109" s="19"/>
      <c r="W109" s="19"/>
      <c r="X109" s="19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</row>
    <row r="110" spans="4:80" x14ac:dyDescent="0.35">
      <c r="D110" s="44"/>
      <c r="E110" s="44"/>
      <c r="F110" s="20"/>
      <c r="G110" s="19"/>
      <c r="H110" s="19"/>
      <c r="I110" s="19"/>
      <c r="J110" s="20"/>
      <c r="K110" s="19"/>
      <c r="L110" s="19"/>
      <c r="M110" s="19"/>
      <c r="N110" s="19"/>
      <c r="O110" s="20"/>
      <c r="P110" s="19"/>
      <c r="Q110" s="20"/>
      <c r="R110" s="19"/>
      <c r="S110" s="19"/>
      <c r="T110" s="19"/>
      <c r="U110" s="19"/>
      <c r="V110" s="19"/>
      <c r="W110" s="19"/>
      <c r="X110" s="19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</row>
    <row r="111" spans="4:80" x14ac:dyDescent="0.35">
      <c r="D111" s="44"/>
      <c r="E111" s="44"/>
      <c r="F111" s="20"/>
      <c r="G111" s="19"/>
      <c r="H111" s="19"/>
      <c r="I111" s="19"/>
      <c r="J111" s="20"/>
      <c r="K111" s="19"/>
      <c r="L111" s="19"/>
      <c r="M111" s="19"/>
      <c r="N111" s="19"/>
      <c r="O111" s="20"/>
      <c r="P111" s="19"/>
      <c r="Q111" s="20"/>
      <c r="R111" s="19"/>
      <c r="S111" s="19"/>
      <c r="T111" s="19"/>
      <c r="U111" s="19"/>
      <c r="V111" s="19"/>
      <c r="W111" s="19"/>
      <c r="X111" s="19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</row>
    <row r="112" spans="4:80" x14ac:dyDescent="0.35">
      <c r="D112" s="44"/>
      <c r="E112" s="44"/>
      <c r="F112" s="20"/>
      <c r="G112" s="19"/>
      <c r="H112" s="19"/>
      <c r="I112" s="19"/>
      <c r="J112" s="20"/>
      <c r="K112" s="19"/>
      <c r="L112" s="19"/>
      <c r="M112" s="19"/>
      <c r="N112" s="19"/>
      <c r="O112" s="20"/>
      <c r="P112" s="19"/>
      <c r="Q112" s="20"/>
      <c r="R112" s="19"/>
      <c r="S112" s="19"/>
      <c r="T112" s="19"/>
      <c r="U112" s="19"/>
      <c r="V112" s="19"/>
      <c r="W112" s="19"/>
      <c r="X112" s="19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</row>
    <row r="113" spans="4:80" x14ac:dyDescent="0.35">
      <c r="D113" s="44"/>
      <c r="E113" s="44"/>
      <c r="F113" s="20"/>
      <c r="G113" s="19"/>
      <c r="H113" s="19"/>
      <c r="I113" s="19"/>
      <c r="J113" s="20"/>
      <c r="K113" s="19"/>
      <c r="L113" s="19"/>
      <c r="M113" s="19"/>
      <c r="N113" s="19"/>
      <c r="O113" s="20"/>
      <c r="P113" s="19"/>
      <c r="Q113" s="20"/>
      <c r="R113" s="19"/>
      <c r="S113" s="19"/>
      <c r="T113" s="19"/>
      <c r="U113" s="19"/>
      <c r="V113" s="19"/>
      <c r="W113" s="19"/>
      <c r="X113" s="19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</row>
    <row r="114" spans="4:80" x14ac:dyDescent="0.35">
      <c r="D114" s="44"/>
      <c r="E114" s="44"/>
      <c r="F114" s="20"/>
      <c r="G114" s="19"/>
      <c r="H114" s="19"/>
      <c r="I114" s="19"/>
      <c r="J114" s="20"/>
      <c r="K114" s="19"/>
      <c r="L114" s="19"/>
      <c r="M114" s="19"/>
      <c r="N114" s="19"/>
      <c r="O114" s="20"/>
      <c r="P114" s="19"/>
      <c r="Q114" s="20"/>
      <c r="R114" s="19"/>
      <c r="S114" s="19"/>
      <c r="T114" s="19"/>
      <c r="U114" s="19"/>
      <c r="V114" s="19"/>
      <c r="W114" s="19"/>
      <c r="X114" s="19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</row>
    <row r="115" spans="4:80" x14ac:dyDescent="0.35">
      <c r="D115" s="44"/>
      <c r="E115" s="44"/>
      <c r="F115" s="20"/>
      <c r="G115" s="19"/>
      <c r="H115" s="19"/>
      <c r="I115" s="19"/>
      <c r="J115" s="20"/>
      <c r="K115" s="19"/>
      <c r="L115" s="19"/>
      <c r="M115" s="19"/>
      <c r="N115" s="19"/>
      <c r="O115" s="20"/>
      <c r="P115" s="19"/>
      <c r="Q115" s="20"/>
      <c r="R115" s="19"/>
      <c r="S115" s="19"/>
      <c r="T115" s="19"/>
      <c r="U115" s="19"/>
      <c r="V115" s="19"/>
      <c r="W115" s="19"/>
      <c r="X115" s="19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</row>
    <row r="116" spans="4:80" x14ac:dyDescent="0.35">
      <c r="D116" s="44"/>
      <c r="E116" s="44"/>
      <c r="F116" s="20"/>
      <c r="G116" s="19"/>
      <c r="H116" s="19"/>
      <c r="I116" s="19"/>
      <c r="J116" s="20"/>
      <c r="K116" s="19"/>
      <c r="L116" s="19"/>
      <c r="M116" s="19"/>
      <c r="N116" s="19"/>
      <c r="O116" s="20"/>
      <c r="P116" s="19"/>
      <c r="Q116" s="20"/>
      <c r="R116" s="19"/>
      <c r="S116" s="19"/>
      <c r="T116" s="19"/>
      <c r="U116" s="19"/>
      <c r="V116" s="19"/>
      <c r="W116" s="19"/>
      <c r="X116" s="19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</row>
    <row r="117" spans="4:80" x14ac:dyDescent="0.35">
      <c r="D117" s="44"/>
      <c r="E117" s="44"/>
      <c r="F117" s="20"/>
      <c r="G117" s="19"/>
      <c r="H117" s="19"/>
      <c r="I117" s="19"/>
      <c r="J117" s="20"/>
      <c r="K117" s="19"/>
      <c r="L117" s="19"/>
      <c r="M117" s="19"/>
      <c r="N117" s="19"/>
      <c r="O117" s="20"/>
      <c r="P117" s="19"/>
      <c r="Q117" s="20"/>
      <c r="R117" s="19"/>
      <c r="S117" s="19"/>
      <c r="T117" s="19"/>
      <c r="U117" s="19"/>
      <c r="V117" s="19"/>
      <c r="W117" s="19"/>
      <c r="X117" s="19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</row>
    <row r="118" spans="4:80" x14ac:dyDescent="0.35">
      <c r="D118" s="44"/>
      <c r="E118" s="44"/>
      <c r="F118" s="20"/>
      <c r="G118" s="19"/>
      <c r="H118" s="19"/>
      <c r="I118" s="19"/>
      <c r="J118" s="20"/>
      <c r="K118" s="19"/>
      <c r="L118" s="19"/>
      <c r="M118" s="19"/>
      <c r="N118" s="19"/>
      <c r="O118" s="20"/>
      <c r="P118" s="19"/>
      <c r="Q118" s="20"/>
      <c r="R118" s="19"/>
      <c r="S118" s="19"/>
      <c r="T118" s="19"/>
      <c r="U118" s="19"/>
      <c r="V118" s="19"/>
      <c r="W118" s="19"/>
      <c r="X118" s="19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</row>
    <row r="119" spans="4:80" x14ac:dyDescent="0.35">
      <c r="D119" s="44"/>
      <c r="E119" s="44"/>
      <c r="F119" s="20"/>
      <c r="G119" s="19"/>
      <c r="H119" s="19"/>
      <c r="I119" s="19"/>
      <c r="J119" s="20"/>
      <c r="K119" s="19"/>
      <c r="L119" s="19"/>
      <c r="M119" s="19"/>
      <c r="N119" s="19"/>
      <c r="O119" s="20"/>
      <c r="P119" s="19"/>
      <c r="Q119" s="20"/>
      <c r="R119" s="19"/>
      <c r="S119" s="19"/>
      <c r="T119" s="19"/>
      <c r="U119" s="19"/>
      <c r="V119" s="19"/>
      <c r="W119" s="19"/>
      <c r="X119" s="19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</row>
    <row r="120" spans="4:80" x14ac:dyDescent="0.35">
      <c r="D120" s="44"/>
      <c r="E120" s="44"/>
      <c r="F120" s="20"/>
      <c r="G120" s="19"/>
      <c r="H120" s="19"/>
      <c r="I120" s="19"/>
      <c r="J120" s="20"/>
      <c r="K120" s="19"/>
      <c r="L120" s="19"/>
      <c r="M120" s="19"/>
      <c r="N120" s="19"/>
      <c r="O120" s="20"/>
      <c r="P120" s="19"/>
      <c r="Q120" s="20"/>
      <c r="R120" s="19"/>
      <c r="S120" s="19"/>
      <c r="T120" s="19"/>
      <c r="U120" s="19"/>
      <c r="V120" s="19"/>
      <c r="W120" s="19"/>
      <c r="X120" s="19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</row>
    <row r="121" spans="4:80" x14ac:dyDescent="0.35">
      <c r="D121" s="44"/>
      <c r="E121" s="44"/>
      <c r="F121" s="20"/>
      <c r="G121" s="19"/>
      <c r="H121" s="19"/>
      <c r="I121" s="19"/>
      <c r="J121" s="20"/>
      <c r="K121" s="19"/>
      <c r="L121" s="19"/>
      <c r="M121" s="19"/>
      <c r="N121" s="19"/>
      <c r="O121" s="20"/>
      <c r="P121" s="19"/>
      <c r="Q121" s="20"/>
      <c r="R121" s="19"/>
      <c r="S121" s="19"/>
      <c r="T121" s="19"/>
      <c r="U121" s="19"/>
      <c r="V121" s="19"/>
      <c r="W121" s="19"/>
      <c r="X121" s="19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</row>
    <row r="122" spans="4:80" x14ac:dyDescent="0.35">
      <c r="F122" s="20"/>
      <c r="G122" s="19"/>
      <c r="H122" s="19"/>
      <c r="I122" s="19"/>
      <c r="J122" s="20"/>
      <c r="K122" s="19"/>
      <c r="L122" s="19"/>
      <c r="M122" s="19"/>
      <c r="N122" s="19"/>
      <c r="O122" s="20"/>
      <c r="P122" s="19"/>
      <c r="Q122" s="20"/>
      <c r="R122" s="19"/>
      <c r="S122" s="19"/>
      <c r="T122" s="19"/>
      <c r="U122" s="19"/>
      <c r="V122" s="19"/>
      <c r="W122" s="19"/>
      <c r="X122" s="19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</row>
    <row r="123" spans="4:80" x14ac:dyDescent="0.35">
      <c r="F123" s="20"/>
      <c r="G123" s="19"/>
      <c r="H123" s="19"/>
      <c r="I123" s="19"/>
      <c r="J123" s="20"/>
      <c r="K123" s="19"/>
      <c r="L123" s="19"/>
      <c r="M123" s="19"/>
      <c r="N123" s="19"/>
      <c r="O123" s="20"/>
      <c r="P123" s="19"/>
      <c r="Q123" s="20"/>
      <c r="R123" s="19"/>
      <c r="S123" s="19"/>
      <c r="T123" s="19"/>
      <c r="U123" s="19"/>
      <c r="V123" s="19"/>
      <c r="W123" s="19"/>
      <c r="X123" s="19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</row>
    <row r="124" spans="4:80" x14ac:dyDescent="0.35">
      <c r="F124" s="20"/>
      <c r="G124" s="19"/>
      <c r="H124" s="19"/>
      <c r="I124" s="19"/>
      <c r="J124" s="20"/>
      <c r="K124" s="19"/>
      <c r="L124" s="19"/>
      <c r="M124" s="19"/>
      <c r="N124" s="19"/>
      <c r="O124" s="20"/>
      <c r="P124" s="19"/>
      <c r="Q124" s="20"/>
      <c r="R124" s="19"/>
      <c r="S124" s="19"/>
      <c r="T124" s="19"/>
      <c r="U124" s="19"/>
      <c r="V124" s="19"/>
      <c r="W124" s="19"/>
      <c r="X124" s="19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</row>
    <row r="125" spans="4:80" x14ac:dyDescent="0.35">
      <c r="F125" s="20"/>
      <c r="G125" s="19"/>
      <c r="H125" s="19"/>
      <c r="I125" s="19"/>
      <c r="J125" s="20"/>
      <c r="K125" s="19"/>
      <c r="L125" s="19"/>
      <c r="M125" s="19"/>
      <c r="N125" s="19"/>
      <c r="O125" s="20"/>
      <c r="P125" s="19"/>
      <c r="Q125" s="20"/>
      <c r="R125" s="19"/>
      <c r="S125" s="19"/>
      <c r="T125" s="19"/>
      <c r="U125" s="19"/>
      <c r="V125" s="19"/>
      <c r="W125" s="19"/>
      <c r="X125" s="19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</row>
    <row r="126" spans="4:80" x14ac:dyDescent="0.35">
      <c r="F126" s="20"/>
      <c r="G126" s="19"/>
      <c r="H126" s="19"/>
      <c r="I126" s="19"/>
      <c r="J126" s="20"/>
      <c r="K126" s="19"/>
      <c r="L126" s="19"/>
      <c r="M126" s="19"/>
      <c r="N126" s="19"/>
      <c r="O126" s="20"/>
      <c r="P126" s="19"/>
      <c r="Q126" s="20"/>
      <c r="R126" s="19"/>
      <c r="S126" s="19"/>
      <c r="T126" s="19"/>
      <c r="U126" s="19"/>
      <c r="V126" s="19"/>
      <c r="W126" s="19"/>
      <c r="X126" s="19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</row>
    <row r="127" spans="4:80" x14ac:dyDescent="0.35">
      <c r="F127" s="20"/>
      <c r="G127" s="19"/>
      <c r="H127" s="19"/>
      <c r="I127" s="19"/>
      <c r="J127" s="20"/>
      <c r="K127" s="19"/>
      <c r="L127" s="19"/>
      <c r="M127" s="19"/>
      <c r="N127" s="19"/>
      <c r="O127" s="20"/>
      <c r="P127" s="19"/>
      <c r="Q127" s="20"/>
      <c r="R127" s="19"/>
      <c r="S127" s="19"/>
      <c r="T127" s="19"/>
      <c r="U127" s="19"/>
      <c r="V127" s="19"/>
      <c r="W127" s="19"/>
      <c r="X127" s="19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</row>
    <row r="128" spans="4:80" x14ac:dyDescent="0.35">
      <c r="F128" s="20"/>
      <c r="G128" s="19"/>
      <c r="H128" s="19"/>
      <c r="I128" s="19"/>
      <c r="J128" s="20"/>
      <c r="K128" s="19"/>
      <c r="L128" s="19"/>
      <c r="M128" s="19"/>
      <c r="N128" s="19"/>
      <c r="O128" s="20"/>
      <c r="P128" s="19"/>
      <c r="Q128" s="20"/>
      <c r="R128" s="19"/>
      <c r="S128" s="19"/>
      <c r="T128" s="19"/>
      <c r="U128" s="19"/>
      <c r="V128" s="19"/>
      <c r="W128" s="19"/>
      <c r="X128" s="19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</row>
    <row r="129" spans="6:80" x14ac:dyDescent="0.35">
      <c r="F129" s="20"/>
      <c r="G129" s="19"/>
      <c r="H129" s="19"/>
      <c r="I129" s="19"/>
      <c r="J129" s="20"/>
      <c r="K129" s="19"/>
      <c r="L129" s="19"/>
      <c r="M129" s="19"/>
      <c r="N129" s="19"/>
      <c r="O129" s="20"/>
      <c r="P129" s="19"/>
      <c r="Q129" s="20"/>
      <c r="R129" s="19"/>
      <c r="S129" s="19"/>
      <c r="T129" s="19"/>
      <c r="U129" s="19"/>
      <c r="V129" s="19"/>
      <c r="W129" s="19"/>
      <c r="X129" s="19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</row>
    <row r="130" spans="6:80" x14ac:dyDescent="0.35">
      <c r="F130" s="20"/>
      <c r="G130" s="19"/>
      <c r="H130" s="19"/>
      <c r="I130" s="19"/>
      <c r="J130" s="20"/>
      <c r="K130" s="19"/>
      <c r="L130" s="19"/>
      <c r="M130" s="19"/>
      <c r="N130" s="19"/>
      <c r="O130" s="20"/>
      <c r="P130" s="19"/>
      <c r="Q130" s="20"/>
      <c r="R130" s="19"/>
      <c r="S130" s="19"/>
      <c r="T130" s="19"/>
      <c r="U130" s="19"/>
      <c r="V130" s="19"/>
      <c r="W130" s="19"/>
      <c r="X130" s="19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</row>
    <row r="131" spans="6:80" x14ac:dyDescent="0.35">
      <c r="F131" s="20"/>
      <c r="G131" s="19"/>
      <c r="H131" s="19"/>
      <c r="I131" s="19"/>
      <c r="J131" s="20"/>
      <c r="K131" s="19"/>
      <c r="L131" s="19"/>
      <c r="M131" s="19"/>
      <c r="N131" s="19"/>
      <c r="O131" s="20"/>
      <c r="P131" s="19"/>
      <c r="Q131" s="20"/>
      <c r="R131" s="19"/>
      <c r="S131" s="19"/>
      <c r="T131" s="19"/>
      <c r="U131" s="19"/>
      <c r="V131" s="19"/>
      <c r="W131" s="19"/>
      <c r="X131" s="19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</row>
    <row r="132" spans="6:80" x14ac:dyDescent="0.35">
      <c r="F132" s="20"/>
      <c r="G132" s="19"/>
      <c r="H132" s="19"/>
      <c r="I132" s="19"/>
      <c r="J132" s="20"/>
      <c r="K132" s="19"/>
      <c r="L132" s="19"/>
      <c r="M132" s="19"/>
      <c r="N132" s="19"/>
      <c r="O132" s="20"/>
      <c r="P132" s="19"/>
      <c r="Q132" s="20"/>
      <c r="R132" s="19"/>
      <c r="S132" s="19"/>
      <c r="T132" s="19"/>
      <c r="U132" s="19"/>
      <c r="V132" s="19"/>
      <c r="W132" s="19"/>
      <c r="X132" s="19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</row>
    <row r="133" spans="6:80" x14ac:dyDescent="0.35">
      <c r="F133" s="20"/>
      <c r="G133" s="19"/>
      <c r="H133" s="19"/>
      <c r="I133" s="19"/>
      <c r="J133" s="20"/>
      <c r="K133" s="19"/>
      <c r="L133" s="19"/>
      <c r="M133" s="19"/>
      <c r="N133" s="19"/>
      <c r="O133" s="20"/>
      <c r="P133" s="19"/>
      <c r="Q133" s="20"/>
      <c r="R133" s="19"/>
      <c r="S133" s="19"/>
      <c r="T133" s="19"/>
      <c r="U133" s="19"/>
      <c r="V133" s="19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</row>
    <row r="134" spans="6:80" x14ac:dyDescent="0.35">
      <c r="F134" s="20"/>
      <c r="G134" s="19"/>
      <c r="H134" s="19"/>
      <c r="I134" s="19"/>
      <c r="J134" s="20"/>
      <c r="K134" s="19"/>
      <c r="L134" s="19"/>
      <c r="M134" s="19"/>
      <c r="N134" s="19"/>
      <c r="O134" s="20"/>
      <c r="P134" s="19"/>
      <c r="Q134" s="20"/>
      <c r="R134" s="19"/>
      <c r="S134" s="19"/>
      <c r="T134" s="19"/>
      <c r="U134" s="19"/>
      <c r="V134" s="19"/>
      <c r="W134" s="19"/>
      <c r="X134" s="19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</row>
    <row r="135" spans="6:80" x14ac:dyDescent="0.35">
      <c r="F135" s="20"/>
      <c r="G135" s="19"/>
      <c r="H135" s="19"/>
      <c r="I135" s="19"/>
      <c r="J135" s="20"/>
      <c r="K135" s="19"/>
      <c r="L135" s="19"/>
      <c r="M135" s="19"/>
      <c r="N135" s="19"/>
      <c r="O135" s="20"/>
      <c r="P135" s="19"/>
      <c r="Q135" s="20"/>
      <c r="R135" s="19"/>
      <c r="S135" s="19"/>
      <c r="T135" s="19"/>
      <c r="U135" s="19"/>
      <c r="V135" s="19"/>
      <c r="W135" s="19"/>
      <c r="X135" s="19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</row>
    <row r="136" spans="6:80" x14ac:dyDescent="0.35">
      <c r="F136" s="20"/>
      <c r="G136" s="19"/>
      <c r="H136" s="19"/>
      <c r="I136" s="19"/>
      <c r="J136" s="20"/>
      <c r="K136" s="19"/>
      <c r="L136" s="19"/>
      <c r="M136" s="19"/>
      <c r="N136" s="19"/>
      <c r="O136" s="20"/>
      <c r="P136" s="19"/>
      <c r="Q136" s="20"/>
      <c r="R136" s="19"/>
      <c r="S136" s="19"/>
      <c r="T136" s="19"/>
      <c r="U136" s="19"/>
      <c r="V136" s="19"/>
      <c r="W136" s="19"/>
      <c r="X136" s="19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</row>
    <row r="137" spans="6:80" x14ac:dyDescent="0.35">
      <c r="F137" s="20"/>
      <c r="G137" s="19"/>
      <c r="H137" s="19"/>
      <c r="I137" s="19"/>
      <c r="J137" s="20"/>
      <c r="K137" s="19"/>
      <c r="L137" s="19"/>
      <c r="M137" s="19"/>
      <c r="N137" s="19"/>
      <c r="O137" s="20"/>
      <c r="P137" s="19"/>
      <c r="Q137" s="20"/>
      <c r="R137" s="19"/>
      <c r="S137" s="19"/>
      <c r="T137" s="19"/>
      <c r="U137" s="19"/>
      <c r="V137" s="19"/>
      <c r="W137" s="19"/>
      <c r="X137" s="19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</row>
    <row r="138" spans="6:80" x14ac:dyDescent="0.35">
      <c r="F138" s="20"/>
      <c r="G138" s="19"/>
      <c r="H138" s="19"/>
      <c r="I138" s="19"/>
      <c r="J138" s="20"/>
      <c r="K138" s="19"/>
      <c r="L138" s="19"/>
      <c r="M138" s="19"/>
      <c r="N138" s="19"/>
      <c r="O138" s="20"/>
      <c r="P138" s="19"/>
      <c r="Q138" s="20"/>
      <c r="R138" s="19"/>
      <c r="S138" s="19"/>
      <c r="T138" s="19"/>
      <c r="U138" s="19"/>
      <c r="V138" s="19"/>
      <c r="W138" s="19"/>
      <c r="X138" s="19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</row>
    <row r="139" spans="6:80" x14ac:dyDescent="0.35">
      <c r="F139" s="20"/>
      <c r="G139" s="19"/>
      <c r="H139" s="19"/>
      <c r="I139" s="19"/>
      <c r="J139" s="20"/>
      <c r="K139" s="19"/>
      <c r="L139" s="19"/>
      <c r="M139" s="19"/>
      <c r="N139" s="19"/>
      <c r="O139" s="20"/>
      <c r="P139" s="19"/>
      <c r="Q139" s="20"/>
      <c r="R139" s="19"/>
      <c r="S139" s="19"/>
      <c r="T139" s="19"/>
      <c r="U139" s="19"/>
      <c r="V139" s="19"/>
      <c r="W139" s="19"/>
      <c r="X139" s="19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</row>
    <row r="140" spans="6:80" x14ac:dyDescent="0.35">
      <c r="F140" s="20"/>
      <c r="G140" s="19"/>
      <c r="H140" s="19"/>
      <c r="I140" s="19"/>
      <c r="J140" s="20"/>
      <c r="K140" s="19"/>
      <c r="L140" s="19"/>
      <c r="M140" s="19"/>
      <c r="N140" s="19"/>
      <c r="O140" s="20"/>
      <c r="P140" s="19"/>
      <c r="Q140" s="20"/>
      <c r="R140" s="19"/>
      <c r="S140" s="19"/>
      <c r="T140" s="19"/>
      <c r="U140" s="19"/>
      <c r="V140" s="19"/>
      <c r="W140" s="19"/>
      <c r="X140" s="19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</row>
    <row r="141" spans="6:80" x14ac:dyDescent="0.35">
      <c r="F141" s="20"/>
      <c r="G141" s="19"/>
      <c r="H141" s="19"/>
      <c r="I141" s="19"/>
      <c r="J141" s="20"/>
      <c r="K141" s="19"/>
      <c r="L141" s="19"/>
      <c r="M141" s="19"/>
      <c r="N141" s="19"/>
      <c r="O141" s="20"/>
      <c r="P141" s="19"/>
      <c r="Q141" s="20"/>
      <c r="R141" s="19"/>
      <c r="S141" s="19"/>
      <c r="T141" s="19"/>
      <c r="U141" s="19"/>
      <c r="V141" s="19"/>
      <c r="W141" s="19"/>
      <c r="X141" s="19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</row>
    <row r="142" spans="6:80" x14ac:dyDescent="0.35">
      <c r="F142" s="20"/>
      <c r="G142" s="19"/>
      <c r="H142" s="19"/>
      <c r="I142" s="19"/>
      <c r="J142" s="20"/>
      <c r="K142" s="19"/>
      <c r="L142" s="19"/>
      <c r="M142" s="19"/>
      <c r="N142" s="19"/>
      <c r="O142" s="20"/>
      <c r="P142" s="19"/>
      <c r="Q142" s="20"/>
      <c r="R142" s="19"/>
      <c r="S142" s="19"/>
      <c r="T142" s="19"/>
      <c r="U142" s="19"/>
      <c r="V142" s="19"/>
      <c r="W142" s="19"/>
      <c r="X142" s="19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</row>
    <row r="143" spans="6:80" x14ac:dyDescent="0.35">
      <c r="F143" s="20"/>
      <c r="G143" s="19"/>
      <c r="H143" s="19"/>
      <c r="I143" s="19"/>
      <c r="J143" s="20"/>
      <c r="K143" s="19"/>
      <c r="L143" s="19"/>
      <c r="M143" s="19"/>
      <c r="N143" s="19"/>
      <c r="O143" s="20"/>
      <c r="P143" s="19"/>
      <c r="Q143" s="20"/>
      <c r="R143" s="19"/>
      <c r="S143" s="19"/>
      <c r="T143" s="19"/>
      <c r="U143" s="19"/>
      <c r="V143" s="19"/>
      <c r="W143" s="19"/>
      <c r="X143" s="19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</row>
    <row r="144" spans="6:80" x14ac:dyDescent="0.35">
      <c r="F144" s="20"/>
      <c r="G144" s="19"/>
      <c r="H144" s="19"/>
      <c r="I144" s="19"/>
      <c r="J144" s="20"/>
      <c r="K144" s="19"/>
      <c r="L144" s="19"/>
      <c r="M144" s="19"/>
      <c r="N144" s="19"/>
      <c r="O144" s="20"/>
      <c r="P144" s="19"/>
      <c r="Q144" s="20"/>
      <c r="R144" s="19"/>
      <c r="S144" s="19"/>
      <c r="T144" s="19"/>
      <c r="U144" s="19"/>
      <c r="V144" s="19"/>
      <c r="W144" s="19"/>
      <c r="X144" s="19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</row>
    <row r="145" spans="6:80" x14ac:dyDescent="0.35">
      <c r="F145" s="20"/>
      <c r="G145" s="19"/>
      <c r="H145" s="19"/>
      <c r="I145" s="19"/>
      <c r="J145" s="20"/>
      <c r="K145" s="19"/>
      <c r="L145" s="19"/>
      <c r="M145" s="19"/>
      <c r="N145" s="19"/>
      <c r="O145" s="20"/>
      <c r="P145" s="19"/>
      <c r="Q145" s="20"/>
      <c r="R145" s="19"/>
      <c r="S145" s="19"/>
      <c r="T145" s="19"/>
      <c r="U145" s="19"/>
      <c r="V145" s="19"/>
      <c r="W145" s="19"/>
      <c r="X145" s="19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</row>
    <row r="146" spans="6:80" x14ac:dyDescent="0.35">
      <c r="F146" s="20"/>
      <c r="G146" s="19"/>
      <c r="H146" s="19"/>
      <c r="I146" s="19"/>
      <c r="J146" s="20"/>
      <c r="K146" s="19"/>
      <c r="L146" s="19"/>
      <c r="M146" s="19"/>
      <c r="N146" s="19"/>
      <c r="O146" s="20"/>
      <c r="P146" s="19"/>
      <c r="Q146" s="20"/>
      <c r="R146" s="19"/>
      <c r="S146" s="19"/>
      <c r="T146" s="19"/>
      <c r="U146" s="19"/>
      <c r="V146" s="19"/>
      <c r="W146" s="19"/>
      <c r="X146" s="19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</row>
    <row r="147" spans="6:80" x14ac:dyDescent="0.35">
      <c r="F147" s="20"/>
      <c r="G147" s="19"/>
      <c r="H147" s="19"/>
      <c r="I147" s="19"/>
      <c r="J147" s="20"/>
      <c r="K147" s="19"/>
      <c r="L147" s="19"/>
      <c r="M147" s="19"/>
      <c r="N147" s="19"/>
      <c r="O147" s="20"/>
      <c r="P147" s="19"/>
      <c r="Q147" s="20"/>
      <c r="R147" s="19"/>
      <c r="S147" s="19"/>
      <c r="T147" s="19"/>
      <c r="U147" s="19"/>
      <c r="V147" s="19"/>
      <c r="W147" s="19"/>
      <c r="X147" s="19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</row>
    <row r="148" spans="6:80" x14ac:dyDescent="0.35">
      <c r="F148" s="20"/>
      <c r="G148" s="19"/>
      <c r="H148" s="19"/>
      <c r="I148" s="19"/>
      <c r="J148" s="20"/>
      <c r="K148" s="19"/>
      <c r="L148" s="19"/>
      <c r="M148" s="19"/>
      <c r="N148" s="19"/>
      <c r="O148" s="20"/>
      <c r="P148" s="19"/>
      <c r="Q148" s="20"/>
      <c r="R148" s="19"/>
      <c r="S148" s="19"/>
      <c r="T148" s="19"/>
      <c r="U148" s="19"/>
      <c r="V148" s="19"/>
      <c r="W148" s="19"/>
      <c r="X148" s="19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</row>
    <row r="149" spans="6:80" x14ac:dyDescent="0.35">
      <c r="F149" s="20"/>
      <c r="G149" s="19"/>
      <c r="H149" s="19"/>
      <c r="I149" s="19"/>
      <c r="J149" s="20"/>
      <c r="K149" s="19"/>
      <c r="L149" s="19"/>
      <c r="M149" s="19"/>
      <c r="N149" s="19"/>
      <c r="O149" s="20"/>
      <c r="P149" s="19"/>
      <c r="Q149" s="20"/>
      <c r="R149" s="19"/>
      <c r="S149" s="19"/>
      <c r="T149" s="19"/>
      <c r="U149" s="19"/>
      <c r="V149" s="19"/>
      <c r="W149" s="19"/>
      <c r="X149" s="19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</row>
    <row r="150" spans="6:80" x14ac:dyDescent="0.35">
      <c r="F150" s="20"/>
      <c r="G150" s="19"/>
      <c r="H150" s="19"/>
      <c r="I150" s="19"/>
      <c r="J150" s="20"/>
      <c r="K150" s="19"/>
      <c r="L150" s="19"/>
      <c r="M150" s="19"/>
      <c r="N150" s="19"/>
      <c r="O150" s="20"/>
      <c r="P150" s="19"/>
      <c r="Q150" s="20"/>
      <c r="R150" s="19"/>
      <c r="S150" s="19"/>
      <c r="T150" s="19"/>
      <c r="U150" s="19"/>
      <c r="V150" s="19"/>
      <c r="W150" s="19"/>
      <c r="X150" s="19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</row>
    <row r="151" spans="6:80" x14ac:dyDescent="0.35">
      <c r="F151" s="20"/>
      <c r="G151" s="19"/>
      <c r="H151" s="19"/>
      <c r="I151" s="19"/>
      <c r="J151" s="20"/>
      <c r="K151" s="19"/>
      <c r="L151" s="19"/>
      <c r="M151" s="19"/>
      <c r="N151" s="19"/>
      <c r="O151" s="20"/>
      <c r="P151" s="19"/>
      <c r="Q151" s="20"/>
      <c r="R151" s="19"/>
      <c r="S151" s="19"/>
      <c r="T151" s="19"/>
      <c r="U151" s="19"/>
      <c r="V151" s="19"/>
      <c r="W151" s="19"/>
      <c r="X151" s="19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</row>
    <row r="152" spans="6:80" x14ac:dyDescent="0.35">
      <c r="F152" s="20"/>
      <c r="G152" s="19"/>
      <c r="H152" s="19"/>
      <c r="I152" s="19"/>
      <c r="J152" s="20"/>
      <c r="K152" s="19"/>
      <c r="L152" s="19"/>
      <c r="M152" s="19"/>
      <c r="N152" s="19"/>
      <c r="O152" s="20"/>
      <c r="P152" s="19"/>
      <c r="Q152" s="20"/>
      <c r="R152" s="19"/>
      <c r="S152" s="19"/>
      <c r="T152" s="19"/>
      <c r="U152" s="19"/>
      <c r="V152" s="19"/>
      <c r="W152" s="19"/>
      <c r="X152" s="19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</row>
    <row r="153" spans="6:80" x14ac:dyDescent="0.35">
      <c r="F153" s="20"/>
      <c r="G153" s="19"/>
      <c r="H153" s="19"/>
      <c r="I153" s="19"/>
      <c r="J153" s="20"/>
      <c r="K153" s="19"/>
      <c r="L153" s="19"/>
      <c r="M153" s="19"/>
      <c r="N153" s="19"/>
      <c r="O153" s="20"/>
      <c r="P153" s="19"/>
      <c r="Q153" s="20"/>
      <c r="R153" s="19"/>
      <c r="S153" s="19"/>
      <c r="T153" s="19"/>
      <c r="U153" s="19"/>
      <c r="V153" s="19"/>
      <c r="W153" s="19"/>
      <c r="X153" s="19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</row>
    <row r="154" spans="6:80" x14ac:dyDescent="0.35">
      <c r="F154" s="20"/>
      <c r="G154" s="19"/>
      <c r="H154" s="19"/>
      <c r="I154" s="19"/>
      <c r="J154" s="20"/>
      <c r="K154" s="19"/>
      <c r="L154" s="19"/>
      <c r="M154" s="19"/>
      <c r="N154" s="19"/>
      <c r="O154" s="20"/>
      <c r="P154" s="19"/>
      <c r="Q154" s="20"/>
      <c r="R154" s="19"/>
      <c r="S154" s="19"/>
      <c r="T154" s="19"/>
      <c r="U154" s="19"/>
      <c r="V154" s="19"/>
      <c r="W154" s="19"/>
      <c r="X154" s="19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</row>
    <row r="155" spans="6:80" x14ac:dyDescent="0.35">
      <c r="F155" s="20"/>
      <c r="G155" s="19"/>
      <c r="H155" s="19"/>
      <c r="I155" s="19"/>
      <c r="J155" s="20"/>
      <c r="K155" s="19"/>
      <c r="L155" s="19"/>
      <c r="M155" s="19"/>
      <c r="N155" s="19"/>
      <c r="O155" s="20"/>
      <c r="P155" s="19"/>
      <c r="Q155" s="20"/>
      <c r="R155" s="19"/>
      <c r="S155" s="19"/>
      <c r="T155" s="19"/>
      <c r="U155" s="19"/>
      <c r="V155" s="19"/>
      <c r="W155" s="19"/>
      <c r="X155" s="19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</row>
    <row r="156" spans="6:80" x14ac:dyDescent="0.35">
      <c r="F156" s="20"/>
      <c r="G156" s="19"/>
      <c r="H156" s="19"/>
      <c r="I156" s="19"/>
      <c r="J156" s="20"/>
      <c r="K156" s="19"/>
      <c r="L156" s="19"/>
      <c r="M156" s="19"/>
      <c r="N156" s="19"/>
      <c r="O156" s="20"/>
      <c r="P156" s="19"/>
      <c r="Q156" s="20"/>
      <c r="R156" s="19"/>
      <c r="S156" s="19"/>
      <c r="T156" s="19"/>
      <c r="U156" s="19"/>
      <c r="V156" s="19"/>
      <c r="W156" s="19"/>
      <c r="X156" s="19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</row>
    <row r="157" spans="6:80" x14ac:dyDescent="0.35">
      <c r="F157" s="20"/>
      <c r="G157" s="19"/>
      <c r="H157" s="19"/>
      <c r="I157" s="19"/>
      <c r="J157" s="20"/>
      <c r="K157" s="19"/>
      <c r="L157" s="19"/>
      <c r="M157" s="19"/>
      <c r="N157" s="19"/>
      <c r="O157" s="20"/>
      <c r="P157" s="19"/>
      <c r="Q157" s="20"/>
      <c r="R157" s="19"/>
      <c r="S157" s="19"/>
      <c r="T157" s="19"/>
      <c r="U157" s="19"/>
      <c r="V157" s="19"/>
      <c r="W157" s="19"/>
      <c r="X157" s="19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</row>
    <row r="158" spans="6:80" x14ac:dyDescent="0.35">
      <c r="F158" s="20"/>
      <c r="G158" s="19"/>
      <c r="H158" s="19"/>
      <c r="I158" s="19"/>
      <c r="J158" s="20"/>
      <c r="K158" s="19"/>
      <c r="L158" s="19"/>
      <c r="M158" s="19"/>
      <c r="N158" s="19"/>
      <c r="O158" s="20"/>
      <c r="P158" s="19"/>
      <c r="Q158" s="20"/>
      <c r="R158" s="19"/>
      <c r="S158" s="19"/>
      <c r="T158" s="19"/>
      <c r="U158" s="19"/>
      <c r="V158" s="19"/>
      <c r="W158" s="19"/>
      <c r="X158" s="19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</row>
    <row r="159" spans="6:80" x14ac:dyDescent="0.35">
      <c r="F159" s="20"/>
      <c r="G159" s="19"/>
      <c r="H159" s="19"/>
      <c r="I159" s="19"/>
      <c r="J159" s="20"/>
      <c r="K159" s="19"/>
      <c r="L159" s="19"/>
      <c r="M159" s="19"/>
      <c r="N159" s="19"/>
      <c r="O159" s="20"/>
      <c r="P159" s="19"/>
      <c r="Q159" s="20"/>
      <c r="R159" s="19"/>
      <c r="S159" s="19"/>
      <c r="T159" s="19"/>
      <c r="U159" s="19"/>
      <c r="V159" s="19"/>
      <c r="W159" s="19"/>
      <c r="X159" s="19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</row>
    <row r="160" spans="6:80" x14ac:dyDescent="0.35">
      <c r="F160" s="20"/>
      <c r="G160" s="19"/>
      <c r="H160" s="19"/>
      <c r="I160" s="19"/>
      <c r="J160" s="20"/>
      <c r="K160" s="19"/>
      <c r="L160" s="19"/>
      <c r="M160" s="19"/>
      <c r="N160" s="19"/>
      <c r="O160" s="20"/>
      <c r="P160" s="19"/>
      <c r="Q160" s="20"/>
      <c r="R160" s="19"/>
      <c r="S160" s="19"/>
      <c r="T160" s="19"/>
      <c r="U160" s="19"/>
      <c r="V160" s="19"/>
      <c r="W160" s="19"/>
      <c r="X160" s="19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</row>
    <row r="161" spans="6:80" x14ac:dyDescent="0.35">
      <c r="F161" s="20"/>
      <c r="G161" s="19"/>
      <c r="H161" s="19"/>
      <c r="I161" s="19"/>
      <c r="J161" s="20"/>
      <c r="K161" s="19"/>
      <c r="L161" s="19"/>
      <c r="M161" s="19"/>
      <c r="N161" s="19"/>
      <c r="O161" s="20"/>
      <c r="P161" s="19"/>
      <c r="Q161" s="20"/>
      <c r="R161" s="19"/>
      <c r="S161" s="19"/>
      <c r="T161" s="19"/>
      <c r="U161" s="19"/>
      <c r="V161" s="19"/>
      <c r="W161" s="19"/>
      <c r="X161" s="19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</row>
    <row r="162" spans="6:80" x14ac:dyDescent="0.35">
      <c r="F162" s="20"/>
      <c r="G162" s="19"/>
      <c r="H162" s="19"/>
      <c r="I162" s="19"/>
      <c r="J162" s="20"/>
      <c r="K162" s="19"/>
      <c r="L162" s="19"/>
      <c r="M162" s="19"/>
      <c r="N162" s="19"/>
      <c r="O162" s="20"/>
      <c r="P162" s="19"/>
      <c r="Q162" s="20"/>
      <c r="R162" s="19"/>
      <c r="S162" s="19"/>
      <c r="T162" s="19"/>
      <c r="U162" s="19"/>
      <c r="V162" s="19"/>
      <c r="W162" s="19"/>
      <c r="X162" s="19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</row>
    <row r="163" spans="6:80" x14ac:dyDescent="0.35">
      <c r="F163" s="20"/>
      <c r="G163" s="19"/>
      <c r="H163" s="19"/>
      <c r="I163" s="19"/>
      <c r="J163" s="20"/>
      <c r="K163" s="19"/>
      <c r="L163" s="19"/>
      <c r="M163" s="19"/>
      <c r="N163" s="19"/>
      <c r="O163" s="20"/>
      <c r="P163" s="19"/>
      <c r="Q163" s="20"/>
      <c r="R163" s="19"/>
      <c r="S163" s="19"/>
      <c r="T163" s="19"/>
      <c r="U163" s="19"/>
      <c r="V163" s="19"/>
      <c r="W163" s="19"/>
      <c r="X163" s="19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</row>
    <row r="164" spans="6:80" x14ac:dyDescent="0.35">
      <c r="F164" s="20"/>
      <c r="G164" s="19"/>
      <c r="H164" s="19"/>
      <c r="I164" s="19"/>
      <c r="J164" s="20"/>
      <c r="K164" s="19"/>
      <c r="L164" s="19"/>
      <c r="M164" s="19"/>
      <c r="N164" s="19"/>
      <c r="O164" s="20"/>
      <c r="P164" s="19"/>
      <c r="Q164" s="20"/>
      <c r="R164" s="19"/>
      <c r="S164" s="19"/>
      <c r="T164" s="19"/>
      <c r="U164" s="19"/>
      <c r="V164" s="19"/>
      <c r="W164" s="19"/>
      <c r="X164" s="19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</row>
    <row r="165" spans="6:80" x14ac:dyDescent="0.35">
      <c r="F165" s="20"/>
      <c r="G165" s="19"/>
      <c r="H165" s="19"/>
      <c r="I165" s="19"/>
      <c r="J165" s="20"/>
      <c r="K165" s="19"/>
      <c r="L165" s="19"/>
      <c r="M165" s="19"/>
      <c r="N165" s="19"/>
      <c r="O165" s="20"/>
      <c r="P165" s="19"/>
      <c r="Q165" s="20"/>
      <c r="R165" s="19"/>
      <c r="S165" s="19"/>
      <c r="T165" s="19"/>
      <c r="U165" s="19"/>
      <c r="V165" s="19"/>
      <c r="W165" s="19"/>
      <c r="X165" s="19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</row>
    <row r="166" spans="6:80" x14ac:dyDescent="0.35">
      <c r="F166" s="20"/>
      <c r="G166" s="19"/>
      <c r="H166" s="19"/>
      <c r="I166" s="19"/>
      <c r="J166" s="20"/>
      <c r="K166" s="19"/>
      <c r="L166" s="19"/>
      <c r="M166" s="19"/>
      <c r="N166" s="19"/>
      <c r="O166" s="20"/>
      <c r="P166" s="19"/>
      <c r="Q166" s="20"/>
      <c r="R166" s="19"/>
      <c r="S166" s="19"/>
      <c r="T166" s="19"/>
      <c r="U166" s="19"/>
      <c r="V166" s="19"/>
      <c r="W166" s="19"/>
      <c r="X166" s="19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</row>
    <row r="167" spans="6:80" x14ac:dyDescent="0.35">
      <c r="F167" s="20"/>
      <c r="G167" s="19"/>
      <c r="H167" s="19"/>
      <c r="I167" s="19"/>
      <c r="J167" s="20"/>
      <c r="K167" s="19"/>
      <c r="L167" s="19"/>
      <c r="M167" s="19"/>
      <c r="N167" s="19"/>
      <c r="O167" s="20"/>
      <c r="P167" s="19"/>
      <c r="Q167" s="20"/>
      <c r="R167" s="19"/>
      <c r="S167" s="19"/>
      <c r="T167" s="19"/>
      <c r="U167" s="19"/>
      <c r="V167" s="19"/>
      <c r="W167" s="19"/>
      <c r="X167" s="19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</row>
    <row r="168" spans="6:80" x14ac:dyDescent="0.35">
      <c r="F168" s="20"/>
      <c r="G168" s="19"/>
      <c r="H168" s="19"/>
      <c r="I168" s="19"/>
      <c r="J168" s="20"/>
      <c r="K168" s="19"/>
      <c r="L168" s="19"/>
      <c r="M168" s="19"/>
      <c r="N168" s="19"/>
      <c r="O168" s="20"/>
      <c r="P168" s="19"/>
      <c r="Q168" s="20"/>
      <c r="R168" s="19"/>
      <c r="S168" s="19"/>
      <c r="T168" s="19"/>
      <c r="U168" s="19"/>
      <c r="V168" s="19"/>
      <c r="W168" s="19"/>
      <c r="X168" s="19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</row>
    <row r="169" spans="6:80" x14ac:dyDescent="0.35">
      <c r="F169" s="20"/>
      <c r="G169" s="19"/>
      <c r="H169" s="19"/>
      <c r="I169" s="19"/>
      <c r="J169" s="20"/>
      <c r="K169" s="19"/>
      <c r="L169" s="19"/>
      <c r="M169" s="19"/>
      <c r="N169" s="19"/>
      <c r="O169" s="20"/>
      <c r="P169" s="19"/>
      <c r="Q169" s="20"/>
      <c r="R169" s="19"/>
      <c r="S169" s="19"/>
      <c r="T169" s="19"/>
      <c r="U169" s="19"/>
      <c r="V169" s="19"/>
      <c r="W169" s="19"/>
      <c r="X169" s="19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</row>
    <row r="170" spans="6:80" x14ac:dyDescent="0.35">
      <c r="F170" s="20"/>
      <c r="G170" s="19"/>
      <c r="H170" s="19"/>
      <c r="I170" s="19"/>
      <c r="J170" s="20"/>
      <c r="K170" s="19"/>
      <c r="L170" s="19"/>
      <c r="M170" s="19"/>
      <c r="N170" s="19"/>
      <c r="O170" s="20"/>
      <c r="P170" s="19"/>
      <c r="Q170" s="20"/>
      <c r="R170" s="19"/>
      <c r="S170" s="19"/>
      <c r="T170" s="19"/>
      <c r="U170" s="19"/>
      <c r="V170" s="19"/>
      <c r="W170" s="19"/>
      <c r="X170" s="19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</row>
    <row r="171" spans="6:80" x14ac:dyDescent="0.35">
      <c r="F171" s="20"/>
      <c r="G171" s="19"/>
      <c r="H171" s="19"/>
      <c r="I171" s="19"/>
      <c r="J171" s="20"/>
      <c r="K171" s="19"/>
      <c r="L171" s="19"/>
      <c r="M171" s="19"/>
      <c r="N171" s="19"/>
      <c r="O171" s="20"/>
      <c r="P171" s="19"/>
      <c r="Q171" s="20"/>
      <c r="R171" s="19"/>
      <c r="S171" s="19"/>
      <c r="T171" s="19"/>
      <c r="U171" s="19"/>
      <c r="V171" s="19"/>
      <c r="W171" s="19"/>
      <c r="X171" s="19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</row>
    <row r="172" spans="6:80" x14ac:dyDescent="0.35">
      <c r="F172" s="20"/>
      <c r="G172" s="19"/>
      <c r="H172" s="19"/>
      <c r="I172" s="19"/>
      <c r="J172" s="20"/>
      <c r="K172" s="19"/>
      <c r="L172" s="19"/>
      <c r="M172" s="19"/>
      <c r="N172" s="19"/>
      <c r="O172" s="20"/>
      <c r="P172" s="19"/>
      <c r="Q172" s="20"/>
      <c r="R172" s="19"/>
      <c r="S172" s="19"/>
      <c r="T172" s="19"/>
      <c r="U172" s="19"/>
      <c r="V172" s="19"/>
      <c r="W172" s="19"/>
      <c r="X172" s="19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</row>
    <row r="173" spans="6:80" x14ac:dyDescent="0.35">
      <c r="F173" s="20"/>
      <c r="G173" s="19"/>
      <c r="H173" s="19"/>
      <c r="I173" s="19"/>
      <c r="J173" s="20"/>
      <c r="K173" s="19"/>
      <c r="L173" s="19"/>
      <c r="M173" s="19"/>
      <c r="N173" s="19"/>
      <c r="O173" s="20"/>
      <c r="P173" s="19"/>
      <c r="Q173" s="20"/>
      <c r="R173" s="19"/>
      <c r="S173" s="19"/>
      <c r="T173" s="19"/>
      <c r="U173" s="19"/>
      <c r="V173" s="19"/>
      <c r="W173" s="19"/>
      <c r="X173" s="19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</row>
    <row r="174" spans="6:80" x14ac:dyDescent="0.35">
      <c r="F174" s="20"/>
      <c r="G174" s="19"/>
      <c r="H174" s="19"/>
      <c r="I174" s="19"/>
      <c r="J174" s="20"/>
      <c r="K174" s="19"/>
      <c r="L174" s="19"/>
      <c r="M174" s="19"/>
      <c r="N174" s="19"/>
      <c r="O174" s="20"/>
      <c r="P174" s="19"/>
      <c r="Q174" s="20"/>
      <c r="R174" s="19"/>
      <c r="S174" s="19"/>
      <c r="T174" s="19"/>
      <c r="U174" s="19"/>
      <c r="V174" s="19"/>
      <c r="W174" s="19"/>
      <c r="X174" s="19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</row>
    <row r="175" spans="6:80" x14ac:dyDescent="0.35">
      <c r="F175" s="20"/>
      <c r="G175" s="19"/>
      <c r="H175" s="19"/>
      <c r="I175" s="19"/>
      <c r="J175" s="20"/>
      <c r="K175" s="19"/>
      <c r="L175" s="19"/>
      <c r="M175" s="19"/>
      <c r="N175" s="19"/>
      <c r="O175" s="20"/>
      <c r="P175" s="19"/>
      <c r="Q175" s="20"/>
      <c r="R175" s="19"/>
      <c r="S175" s="19"/>
      <c r="T175" s="19"/>
      <c r="U175" s="19"/>
      <c r="V175" s="19"/>
      <c r="W175" s="19"/>
      <c r="X175" s="19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</row>
    <row r="176" spans="6:80" x14ac:dyDescent="0.35">
      <c r="F176" s="20"/>
      <c r="G176" s="19"/>
      <c r="H176" s="19"/>
      <c r="I176" s="19"/>
      <c r="J176" s="20"/>
      <c r="K176" s="19"/>
      <c r="L176" s="19"/>
      <c r="M176" s="19"/>
      <c r="N176" s="19"/>
      <c r="O176" s="20"/>
      <c r="P176" s="19"/>
      <c r="Q176" s="20"/>
      <c r="R176" s="19"/>
      <c r="S176" s="19"/>
      <c r="T176" s="19"/>
      <c r="U176" s="19"/>
      <c r="V176" s="19"/>
      <c r="W176" s="19"/>
      <c r="X176" s="19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</row>
    <row r="177" spans="6:80" x14ac:dyDescent="0.35">
      <c r="F177" s="20"/>
      <c r="G177" s="19"/>
      <c r="H177" s="19"/>
      <c r="I177" s="19"/>
      <c r="J177" s="20"/>
      <c r="K177" s="19"/>
      <c r="L177" s="19"/>
      <c r="M177" s="19"/>
      <c r="N177" s="19"/>
      <c r="O177" s="20"/>
      <c r="P177" s="19"/>
      <c r="Q177" s="20"/>
      <c r="R177" s="19"/>
      <c r="S177" s="19"/>
      <c r="T177" s="19"/>
      <c r="U177" s="19"/>
      <c r="V177" s="19"/>
      <c r="W177" s="19"/>
      <c r="X177" s="19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</row>
    <row r="178" spans="6:80" x14ac:dyDescent="0.35">
      <c r="F178" s="20"/>
      <c r="G178" s="19"/>
      <c r="H178" s="19"/>
      <c r="I178" s="19"/>
      <c r="J178" s="20"/>
      <c r="K178" s="19"/>
      <c r="L178" s="19"/>
      <c r="M178" s="19"/>
      <c r="N178" s="19"/>
      <c r="O178" s="20"/>
      <c r="P178" s="19"/>
      <c r="Q178" s="20"/>
      <c r="R178" s="19"/>
      <c r="S178" s="19"/>
      <c r="T178" s="19"/>
      <c r="U178" s="19"/>
      <c r="V178" s="19"/>
      <c r="W178" s="19"/>
      <c r="X178" s="19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</row>
    <row r="179" spans="6:80" x14ac:dyDescent="0.35">
      <c r="F179" s="20"/>
      <c r="G179" s="19"/>
      <c r="H179" s="19"/>
      <c r="I179" s="19"/>
      <c r="J179" s="20"/>
      <c r="K179" s="19"/>
      <c r="L179" s="19"/>
      <c r="M179" s="19"/>
      <c r="N179" s="19"/>
      <c r="O179" s="20"/>
      <c r="P179" s="19"/>
      <c r="Q179" s="20"/>
      <c r="R179" s="19"/>
      <c r="S179" s="19"/>
      <c r="T179" s="19"/>
      <c r="U179" s="19"/>
      <c r="V179" s="19"/>
      <c r="W179" s="19"/>
      <c r="X179" s="19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</row>
    <row r="180" spans="6:80" x14ac:dyDescent="0.35">
      <c r="F180" s="20"/>
      <c r="G180" s="19"/>
      <c r="H180" s="19"/>
      <c r="I180" s="19"/>
      <c r="J180" s="20"/>
      <c r="K180" s="19"/>
      <c r="L180" s="19"/>
      <c r="M180" s="19"/>
      <c r="N180" s="19"/>
      <c r="O180" s="20"/>
      <c r="P180" s="19"/>
      <c r="Q180" s="20"/>
      <c r="R180" s="19"/>
      <c r="S180" s="19"/>
      <c r="T180" s="19"/>
      <c r="U180" s="19"/>
      <c r="V180" s="19"/>
      <c r="W180" s="19"/>
      <c r="X180" s="19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</row>
    <row r="181" spans="6:80" x14ac:dyDescent="0.35">
      <c r="F181" s="20"/>
      <c r="G181" s="19"/>
      <c r="H181" s="19"/>
      <c r="I181" s="19"/>
      <c r="J181" s="20"/>
      <c r="K181" s="19"/>
      <c r="L181" s="19"/>
      <c r="M181" s="19"/>
      <c r="N181" s="19"/>
      <c r="O181" s="20"/>
      <c r="P181" s="19"/>
      <c r="Q181" s="20"/>
      <c r="R181" s="19"/>
      <c r="S181" s="19"/>
      <c r="T181" s="19"/>
      <c r="U181" s="19"/>
      <c r="V181" s="19"/>
      <c r="W181" s="19"/>
      <c r="X181" s="19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</row>
    <row r="182" spans="6:80" x14ac:dyDescent="0.35">
      <c r="F182" s="20"/>
      <c r="G182" s="19"/>
      <c r="H182" s="19"/>
      <c r="I182" s="19"/>
      <c r="J182" s="20"/>
      <c r="K182" s="19"/>
      <c r="L182" s="19"/>
      <c r="M182" s="19"/>
      <c r="N182" s="19"/>
      <c r="O182" s="20"/>
      <c r="P182" s="19"/>
      <c r="Q182" s="20"/>
      <c r="R182" s="19"/>
      <c r="S182" s="19"/>
      <c r="T182" s="19"/>
      <c r="U182" s="19"/>
      <c r="V182" s="19"/>
      <c r="W182" s="19"/>
      <c r="X182" s="19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</row>
    <row r="183" spans="6:80" x14ac:dyDescent="0.35">
      <c r="F183" s="20"/>
      <c r="G183" s="19"/>
      <c r="H183" s="19"/>
      <c r="I183" s="19"/>
      <c r="J183" s="20"/>
      <c r="K183" s="19"/>
      <c r="L183" s="19"/>
      <c r="M183" s="19"/>
      <c r="N183" s="19"/>
      <c r="O183" s="20"/>
      <c r="P183" s="19"/>
      <c r="Q183" s="20"/>
      <c r="R183" s="19"/>
      <c r="S183" s="19"/>
      <c r="T183" s="19"/>
      <c r="U183" s="19"/>
      <c r="V183" s="19"/>
      <c r="W183" s="19"/>
      <c r="X183" s="19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</row>
  </sheetData>
  <mergeCells count="2">
    <mergeCell ref="J1:O1"/>
    <mergeCell ref="E2:T2"/>
  </mergeCells>
  <conditionalFormatting sqref="J1:O1">
    <cfRule type="cellIs" dxfId="11" priority="1" stopIfTrue="1" operator="equal">
      <formula>"OACCEPTABEL UTBILDNINGSKVALITET"</formula>
    </cfRule>
    <cfRule type="cellIs" dxfId="10" priority="2" stopIfTrue="1" operator="equal">
      <formula>"ACCEPTABEL UTBILDNINGSKVALITET"</formula>
    </cfRule>
    <cfRule type="cellIs" dxfId="9" priority="3" stopIfTrue="1" operator="equal">
      <formula>"GOD UTBILDNINGSKVALITET"</formula>
    </cfRule>
  </conditionalFormatting>
  <conditionalFormatting sqref="C60 B44:B49 C50:C52 C16:C17 C21:C22 C8 C87:C89 C34:C37 B6 C76 B56:B59 B27:B28 B13:B14 E90 B20 C70:C72 D4:D90">
    <cfRule type="cellIs" dxfId="8" priority="4" stopIfTrue="1" operator="equal">
      <formula>1</formula>
    </cfRule>
    <cfRule type="cellIs" dxfId="7" priority="5" stopIfTrue="1" operator="equal">
      <formula>2</formula>
    </cfRule>
    <cfRule type="cellIs" dxfId="6" priority="6" stopIfTrue="1" operator="equal">
      <formula>3</formula>
    </cfRule>
  </conditionalFormatting>
  <conditionalFormatting sqref="A68 A8 A16 A47 A34 A20 A57">
    <cfRule type="cellIs" dxfId="5" priority="7" stopIfTrue="1" operator="between">
      <formula>2.5</formula>
      <formula>3</formula>
    </cfRule>
    <cfRule type="cellIs" dxfId="4" priority="8" stopIfTrue="1" operator="between">
      <formula>1.5</formula>
      <formula>2</formula>
    </cfRule>
    <cfRule type="cellIs" dxfId="3" priority="9" stopIfTrue="1" operator="between">
      <formula>0.5</formula>
      <formula>1</formula>
    </cfRule>
  </conditionalFormatting>
  <conditionalFormatting sqref="A4 B5 C6:C7 A9:A10 B11 C12:C15 B17 C18:C19 A21:A22 B23:B24 C25:C33 A35:A37 B38:B43 C44:C46 A48:A49 B50:B53 C54:C56 A58:A60 C61:C67 A69:A72 C73:C75">
    <cfRule type="cellIs" dxfId="2" priority="10" stopIfTrue="1" operator="between">
      <formula>2.8</formula>
      <formula>3</formula>
    </cfRule>
    <cfRule type="cellIs" dxfId="1" priority="11" stopIfTrue="1" operator="between">
      <formula>2</formula>
      <formula>2.8</formula>
    </cfRule>
    <cfRule type="cellIs" dxfId="0" priority="12" stopIfTrue="1" operator="between">
      <formula>1</formula>
      <formula>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H15" sqref="H15"/>
    </sheetView>
  </sheetViews>
  <sheetFormatPr defaultRowHeight="14.5" x14ac:dyDescent="0.35"/>
  <sheetData>
    <row r="1" spans="1:1" x14ac:dyDescent="0.35">
      <c r="A1" s="66" t="s">
        <v>167</v>
      </c>
    </row>
    <row r="2" spans="1:1" x14ac:dyDescent="0.35">
      <c r="A2" s="67" t="s">
        <v>168</v>
      </c>
    </row>
    <row r="3" spans="1:1" x14ac:dyDescent="0.35">
      <c r="A3" s="67"/>
    </row>
    <row r="4" spans="1:1" x14ac:dyDescent="0.35">
      <c r="A4" s="66" t="s">
        <v>169</v>
      </c>
    </row>
    <row r="5" spans="1:1" x14ac:dyDescent="0.35">
      <c r="A5" s="66" t="s">
        <v>170</v>
      </c>
    </row>
    <row r="6" spans="1:1" x14ac:dyDescent="0.35">
      <c r="A6" s="66" t="s">
        <v>171</v>
      </c>
    </row>
    <row r="7" spans="1:1" x14ac:dyDescent="0.35">
      <c r="A7" s="67"/>
    </row>
    <row r="8" spans="1:1" x14ac:dyDescent="0.35">
      <c r="A8" s="67" t="s">
        <v>172</v>
      </c>
    </row>
    <row r="9" spans="1:1" x14ac:dyDescent="0.35">
      <c r="A9" s="66" t="s">
        <v>173</v>
      </c>
    </row>
    <row r="10" spans="1:1" x14ac:dyDescent="0.35">
      <c r="A10" s="66" t="s">
        <v>174</v>
      </c>
    </row>
    <row r="11" spans="1:1" x14ac:dyDescent="0.35">
      <c r="A11" s="66" t="s">
        <v>175</v>
      </c>
    </row>
    <row r="12" spans="1:1" x14ac:dyDescent="0.35">
      <c r="A12" s="67" t="s">
        <v>176</v>
      </c>
    </row>
    <row r="13" spans="1:1" x14ac:dyDescent="0.35">
      <c r="A13" s="67"/>
    </row>
    <row r="14" spans="1:1" x14ac:dyDescent="0.35">
      <c r="A14" s="67" t="s">
        <v>177</v>
      </c>
    </row>
    <row r="15" spans="1:1" x14ac:dyDescent="0.35">
      <c r="A15" s="66" t="s">
        <v>178</v>
      </c>
    </row>
    <row r="16" spans="1:1" x14ac:dyDescent="0.35">
      <c r="A16" s="66" t="s">
        <v>179</v>
      </c>
    </row>
    <row r="17" spans="1:1" x14ac:dyDescent="0.35">
      <c r="A17" s="66" t="s">
        <v>180</v>
      </c>
    </row>
    <row r="18" spans="1:1" x14ac:dyDescent="0.35">
      <c r="A18" s="67" t="s">
        <v>176</v>
      </c>
    </row>
    <row r="19" spans="1:1" x14ac:dyDescent="0.35">
      <c r="A19" s="67"/>
    </row>
    <row r="20" spans="1:1" x14ac:dyDescent="0.35">
      <c r="A20" s="67" t="s">
        <v>181</v>
      </c>
    </row>
    <row r="21" spans="1:1" x14ac:dyDescent="0.35">
      <c r="A21" s="66" t="s">
        <v>182</v>
      </c>
    </row>
    <row r="22" spans="1:1" x14ac:dyDescent="0.35">
      <c r="A22" s="66" t="s">
        <v>183</v>
      </c>
    </row>
    <row r="23" spans="1:1" x14ac:dyDescent="0.35">
      <c r="A23" s="66" t="s">
        <v>184</v>
      </c>
    </row>
    <row r="24" spans="1:1" x14ac:dyDescent="0.35">
      <c r="A24" s="67" t="s">
        <v>176</v>
      </c>
    </row>
    <row r="25" spans="1:1" x14ac:dyDescent="0.35">
      <c r="A25" s="67"/>
    </row>
    <row r="26" spans="1:1" x14ac:dyDescent="0.35">
      <c r="A26" s="67" t="s">
        <v>185</v>
      </c>
    </row>
    <row r="27" spans="1:1" x14ac:dyDescent="0.35">
      <c r="A27" s="67" t="s">
        <v>186</v>
      </c>
    </row>
    <row r="28" spans="1:1" x14ac:dyDescent="0.35">
      <c r="A28" s="67" t="s">
        <v>187</v>
      </c>
    </row>
    <row r="29" spans="1:1" x14ac:dyDescent="0.35">
      <c r="A29" s="67" t="s">
        <v>188</v>
      </c>
    </row>
    <row r="30" spans="1:1" x14ac:dyDescent="0.35">
      <c r="A30" s="67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Instruktioner</vt:lpstr>
      <vt:lpstr>Bedömningar</vt:lpstr>
      <vt:lpstr>Resultat</vt:lpstr>
      <vt:lpstr>Beräkningar</vt:lpstr>
    </vt:vector>
  </TitlesOfParts>
  <Company>Region Skåne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Andersson</dc:creator>
  <cp:lastModifiedBy>Karin Andersson</cp:lastModifiedBy>
  <dcterms:created xsi:type="dcterms:W3CDTF">2021-04-21T12:48:20Z</dcterms:created>
  <dcterms:modified xsi:type="dcterms:W3CDTF">2021-04-21T12:54:47Z</dcterms:modified>
</cp:coreProperties>
</file>